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370" tabRatio="640" firstSheet="5" activeTab="7"/>
  </bookViews>
  <sheets>
    <sheet name="BDK10 TKhoa" sheetId="1" r:id="rId1"/>
    <sheet name="BDK10 Ki1" sheetId="2" r:id="rId2"/>
    <sheet name="BDK10 Ki2" sheetId="3" r:id="rId3"/>
    <sheet name="BDK10Ki3" sheetId="4" r:id="rId4"/>
    <sheet name="BDK10 Ki4" sheetId="5" r:id="rId5"/>
    <sheet name="BD K10 Ki 5" sheetId="6" r:id="rId6"/>
    <sheet name="BD K10 Ki 6 (2)" sheetId="7" r:id="rId7"/>
    <sheet name="BD K10 Ki 6" sheetId="8" r:id="rId8"/>
    <sheet name="BD K10 Ki 7" sheetId="9" r:id="rId9"/>
    <sheet name="BD K10 Ki 8" sheetId="10" r:id="rId10"/>
    <sheet name="Xet LLop" sheetId="11" r:id="rId11"/>
    <sheet name="BDCN" sheetId="12" r:id="rId12"/>
    <sheet name="00000000" sheetId="13" state="veryHidden" r:id="rId13"/>
  </sheets>
  <externalReferences>
    <externalReference r:id="rId16"/>
    <externalReference r:id="rId17"/>
    <externalReference r:id="rId18"/>
    <externalReference r:id="rId19"/>
  </externalReferences>
  <definedNames>
    <definedName name="\0">'[3]PNT-QUOT-#3'!#REF!</definedName>
    <definedName name="\z">'[3]COAT&amp;WRAP-QIOT-#3'!#REF!</definedName>
    <definedName name="_Fill" hidden="1">#REF!</definedName>
    <definedName name="_xlnm._FilterDatabase" localSheetId="5" hidden="1">'BD K10 Ki 5'!$A$6:$BX$34</definedName>
    <definedName name="_xlnm._FilterDatabase" localSheetId="7" hidden="1">'BD K10 Ki 6'!$A$5:$CF$31</definedName>
    <definedName name="_xlnm._FilterDatabase" localSheetId="1" hidden="1">'BDK10 Ki1'!$A$5:$BR$61</definedName>
    <definedName name="_xlnm._FilterDatabase" localSheetId="2" hidden="1">'BDK10 Ki2'!$A$6:$BO$62</definedName>
    <definedName name="_xlnm._FilterDatabase" localSheetId="4" hidden="1">'BDK10 Ki4'!$A$6:$CE$58</definedName>
    <definedName name="_xlnm._FilterDatabase" localSheetId="3" hidden="1">'BDK10Ki3'!$A$5:$BX$61</definedName>
    <definedName name="A">'[3]PNT-QUOT-#3'!#REF!</definedName>
    <definedName name="AAA">'[2]MTL$-INTER'!#REF!</definedName>
    <definedName name="B">'[3]PNT-QUOT-#3'!#REF!</definedName>
    <definedName name="COAT">'[3]PNT-QUOT-#3'!#REF!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Document_array" localSheetId="7">{"Book1"}</definedName>
    <definedName name="Document_array" localSheetId="6">{"Book1"}</definedName>
    <definedName name="Document_array" localSheetId="8">{"Book1"}</definedName>
    <definedName name="Document_array" localSheetId="9">{"Book1"}</definedName>
    <definedName name="Document_array" localSheetId="11">{"Book1"}</definedName>
    <definedName name="Document_array" localSheetId="0">{"Book1"}</definedName>
    <definedName name="Document_array">{"Book1"}</definedName>
    <definedName name="FP">'[3]COAT&amp;WRAP-QIOT-#3'!#REF!</definedName>
    <definedName name="IO">'[3]COAT&amp;WRAP-QIOT-#3'!#REF!</definedName>
    <definedName name="MAT">'[3]COAT&amp;WRAP-QIOT-#3'!#REF!</definedName>
    <definedName name="MF">'[3]COAT&amp;WRAP-QIOT-#3'!#REF!</definedName>
    <definedName name="P">'[3]PNT-QUOT-#3'!#REF!</definedName>
    <definedName name="PEJM">'[3]COAT&amp;WRAP-QIOT-#3'!#REF!</definedName>
    <definedName name="PF">'[3]PNT-QUOT-#3'!#REF!</definedName>
    <definedName name="PM">'[4]IBASE'!$AH$16:$AV$110</definedName>
    <definedName name="Print_Area_MI">'[1]ESTI.'!$A$1:$U$52</definedName>
    <definedName name="RT">'[3]COAT&amp;WRAP-QIOT-#3'!#REF!</definedName>
    <definedName name="SB">'[4]IBASE'!$AH$7:$AL$14</definedName>
    <definedName name="SORT">#REF!</definedName>
    <definedName name="SORT_AREA">'[1]DI-ESTI'!$A$8:$R$489</definedName>
    <definedName name="SP">'[3]PNT-QUOT-#3'!#REF!</definedName>
    <definedName name="TaxTV">10%</definedName>
    <definedName name="TaxXL">5%</definedName>
    <definedName name="THK">'[3]COAT&amp;WRAP-QIOT-#3'!#REF!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<sst xmlns="http://schemas.openxmlformats.org/spreadsheetml/2006/main" count="4240" uniqueCount="518">
  <si>
    <t>Tr­êng ®¹i häc hång ®øc</t>
  </si>
  <si>
    <t>Khoa SP TiÓu häc</t>
  </si>
  <si>
    <t>TT</t>
  </si>
  <si>
    <t>BD</t>
  </si>
  <si>
    <t>Hä vµ Lãt</t>
  </si>
  <si>
    <t>Tªn</t>
  </si>
  <si>
    <t>Ngµy sinh</t>
  </si>
  <si>
    <t>Duyªn</t>
  </si>
  <si>
    <t>Hµ</t>
  </si>
  <si>
    <t>H¶i</t>
  </si>
  <si>
    <t xml:space="preserve">Lª ThÞ </t>
  </si>
  <si>
    <t xml:space="preserve">NguyÔn ThÞ </t>
  </si>
  <si>
    <t>H­¬ng</t>
  </si>
  <si>
    <t xml:space="preserve">Ph¹m ThÞ </t>
  </si>
  <si>
    <t>NguyÔn ThÞ</t>
  </si>
  <si>
    <t>Nhung</t>
  </si>
  <si>
    <t>Ngäc</t>
  </si>
  <si>
    <t>Hoµng ThÞ</t>
  </si>
  <si>
    <t>Thuû</t>
  </si>
  <si>
    <t xml:space="preserve">Hoµng ThÞ </t>
  </si>
  <si>
    <t>TrÇn ThÞ</t>
  </si>
  <si>
    <t xml:space="preserve">TrÇn ThÞ </t>
  </si>
  <si>
    <t>D­¬ng</t>
  </si>
  <si>
    <t xml:space="preserve">Tr­¬ng ThÞ </t>
  </si>
  <si>
    <t>H»ng</t>
  </si>
  <si>
    <t>Hoµ</t>
  </si>
  <si>
    <t xml:space="preserve">L­¬ng ThÞ </t>
  </si>
  <si>
    <t>Liªn</t>
  </si>
  <si>
    <t>Mai</t>
  </si>
  <si>
    <t>Nga</t>
  </si>
  <si>
    <t>Lª ThÞ</t>
  </si>
  <si>
    <t>Ph­¬ng</t>
  </si>
  <si>
    <t>Quúnh</t>
  </si>
  <si>
    <t>Th¶o</t>
  </si>
  <si>
    <t>Th¬m</t>
  </si>
  <si>
    <t xml:space="preserve">§ç ThÞ </t>
  </si>
  <si>
    <t>Thu</t>
  </si>
  <si>
    <t>Hång</t>
  </si>
  <si>
    <t>Nguyªn</t>
  </si>
  <si>
    <t>NguyÖt</t>
  </si>
  <si>
    <t xml:space="preserve">TrÞnh ThÞ </t>
  </si>
  <si>
    <t>TuyÕt</t>
  </si>
  <si>
    <t>Thanh</t>
  </si>
  <si>
    <t>YÕn</t>
  </si>
  <si>
    <t>L1</t>
  </si>
  <si>
    <t>L2</t>
  </si>
  <si>
    <t>L3</t>
  </si>
  <si>
    <t>§iÓm HT</t>
  </si>
  <si>
    <t>§THP</t>
  </si>
  <si>
    <t>§HP</t>
  </si>
  <si>
    <t>TriÕt häc (3)</t>
  </si>
  <si>
    <t>L4</t>
  </si>
  <si>
    <t>SBD</t>
  </si>
  <si>
    <t>Hä lãt</t>
  </si>
  <si>
    <t>TBCHK</t>
  </si>
  <si>
    <t>XL</t>
  </si>
  <si>
    <t>Tæng kÕt</t>
  </si>
  <si>
    <t>Chñ nghÜa XHKH (4)</t>
  </si>
  <si>
    <t>X¸c suÊt (2)</t>
  </si>
  <si>
    <t>TiÕng ViÖt 3 (3)</t>
  </si>
  <si>
    <t xml:space="preserve">Lo¹i XS: </t>
  </si>
  <si>
    <t xml:space="preserve">Lo¹i G: </t>
  </si>
  <si>
    <t xml:space="preserve">Lo¹i Kh¸: </t>
  </si>
  <si>
    <t xml:space="preserve">Lo¹i TBK: </t>
  </si>
  <si>
    <t xml:space="preserve">Lo¹i TB: </t>
  </si>
  <si>
    <t xml:space="preserve">Lo¹i YÕu: </t>
  </si>
  <si>
    <t xml:space="preserve">Lo¹i KÐm: </t>
  </si>
  <si>
    <r>
      <t>¸</t>
    </r>
    <r>
      <rPr>
        <sz val="12"/>
        <rFont val=".VnTime"/>
        <family val="2"/>
      </rPr>
      <t>nh</t>
    </r>
  </si>
  <si>
    <t>CÇm B¸</t>
  </si>
  <si>
    <t>Can</t>
  </si>
  <si>
    <t>DiÖu</t>
  </si>
  <si>
    <t>NguyÔn ThÞ Thu</t>
  </si>
  <si>
    <t>L­êng ThÞ</t>
  </si>
  <si>
    <t>Hoa</t>
  </si>
  <si>
    <t>Lß V¨n</t>
  </si>
  <si>
    <t>TrÇn TiÕn</t>
  </si>
  <si>
    <t>Héi</t>
  </si>
  <si>
    <t>Hîp</t>
  </si>
  <si>
    <t>Chu ThÞ</t>
  </si>
  <si>
    <t>HiÒnA</t>
  </si>
  <si>
    <t>HiÒnB</t>
  </si>
  <si>
    <t>NguyÔn ThÞ Mai</t>
  </si>
  <si>
    <t>Huyªn</t>
  </si>
  <si>
    <t>Lan</t>
  </si>
  <si>
    <t>Léc</t>
  </si>
  <si>
    <t>Ng« Quúnh</t>
  </si>
  <si>
    <t>NguyÔn ThÞ H»ng</t>
  </si>
  <si>
    <t>Ng©n</t>
  </si>
  <si>
    <t>NguyÔn ThÞ Kim</t>
  </si>
  <si>
    <t>nguyÖt</t>
  </si>
  <si>
    <t xml:space="preserve">T« ThÞ </t>
  </si>
  <si>
    <t>QuÕ</t>
  </si>
  <si>
    <t>NguyÔn ThÞ Nh­</t>
  </si>
  <si>
    <t>Sinh</t>
  </si>
  <si>
    <t>Thä</t>
  </si>
  <si>
    <t>§inh ThÞ Thu</t>
  </si>
  <si>
    <t>Th×n</t>
  </si>
  <si>
    <t>Cao ThÞ</t>
  </si>
  <si>
    <t>Hµ ThÞ</t>
  </si>
  <si>
    <t>Thuý</t>
  </si>
  <si>
    <t>Dç ThÞ</t>
  </si>
  <si>
    <t>TriÖu ThÞ</t>
  </si>
  <si>
    <t>Vui</t>
  </si>
  <si>
    <t>ViÖt</t>
  </si>
  <si>
    <t>Ng«  ThÞ</t>
  </si>
  <si>
    <t>Bïi ThÞ</t>
  </si>
  <si>
    <t>Xoan</t>
  </si>
  <si>
    <t>To¸n häc (3)</t>
  </si>
  <si>
    <t>Ng«n ng÷ häc §C (4)</t>
  </si>
  <si>
    <t xml:space="preserve"> C¬ së TN-XH (4)</t>
  </si>
  <si>
    <t>L5</t>
  </si>
  <si>
    <t>V¨n häc 1 (5)</t>
  </si>
  <si>
    <t>C¬ së VHVN (3)</t>
  </si>
  <si>
    <t>T©m lý häc §C (3)</t>
  </si>
  <si>
    <t>ThÓ dôc (2)</t>
  </si>
  <si>
    <t>Tr­ëng khoa                                                                          trî lý gi¸o vô</t>
  </si>
  <si>
    <r>
      <t xml:space="preserve">                     </t>
    </r>
    <r>
      <rPr>
        <b/>
        <sz val="10"/>
        <rFont val=".VnTime"/>
        <family val="2"/>
      </rPr>
      <t>Khoa SP TiÓu häc</t>
    </r>
  </si>
  <si>
    <t>B¶ng ®iÓm líp k10 §Hsp TiÓu Häc</t>
  </si>
  <si>
    <r>
      <t>Kú II n¨m häc 2007 - 2008</t>
    </r>
    <r>
      <rPr>
        <sz val="10"/>
        <rFont val=".VnTime"/>
        <family val="0"/>
      </rPr>
      <t xml:space="preserve"> </t>
    </r>
    <r>
      <rPr>
        <b/>
        <sz val="10"/>
        <rFont val=".VnTime"/>
        <family val="2"/>
      </rPr>
      <t>(Kú 2</t>
    </r>
    <r>
      <rPr>
        <sz val="10"/>
        <rFont val=".VnTime"/>
        <family val="0"/>
      </rPr>
      <t xml:space="preserve">) </t>
    </r>
  </si>
  <si>
    <t>B¶ng ®iÓm líp k10 §Hsp tiÓu häc</t>
  </si>
  <si>
    <r>
      <t>kú 1 n¨m häc</t>
    </r>
    <r>
      <rPr>
        <sz val="10"/>
        <rFont val=".VnTime"/>
        <family val="0"/>
      </rPr>
      <t xml:space="preserve"> 2007 - 2008 (</t>
    </r>
    <r>
      <rPr>
        <b/>
        <sz val="10"/>
        <rFont val=".VnTime"/>
        <family val="2"/>
      </rPr>
      <t>kú 1</t>
    </r>
    <r>
      <rPr>
        <sz val="10"/>
        <rFont val=".VnTime"/>
        <family val="0"/>
      </rPr>
      <t>)</t>
    </r>
  </si>
  <si>
    <t>TiÕng ViÖt 1(3)</t>
  </si>
  <si>
    <t>Sinh lý trÎ em (2)</t>
  </si>
  <si>
    <t>To¸n häc 2 (4)</t>
  </si>
  <si>
    <t>T©m lý häc LT (4)</t>
  </si>
  <si>
    <t>TriÕt häc 2 (3)</t>
  </si>
  <si>
    <t>Gi¸o dôc häc (3)</t>
  </si>
  <si>
    <t>T1</t>
  </si>
  <si>
    <t>T2</t>
  </si>
  <si>
    <t>T3</t>
  </si>
  <si>
    <t>T4</t>
  </si>
  <si>
    <t xml:space="preserve"> GD m«i tr­êng (2)</t>
  </si>
  <si>
    <t>TBCHK (23)</t>
  </si>
  <si>
    <t>TBCHK (24)</t>
  </si>
  <si>
    <t>Tr­ëng khoa                                                                                                             Gi¸o vô khoa</t>
  </si>
  <si>
    <t>ë L¹i</t>
  </si>
  <si>
    <t xml:space="preserve">                                                                     N¨m häc 2007 - 2008</t>
  </si>
  <si>
    <t>Lªn líp</t>
  </si>
  <si>
    <t>Kh«ng</t>
  </si>
  <si>
    <t>TBCK I (24)</t>
  </si>
  <si>
    <t>TBCK II (23)</t>
  </si>
  <si>
    <t>TBC  C¶ n¨n</t>
  </si>
  <si>
    <t>XL C¶ n¨m</t>
  </si>
  <si>
    <t>Tr­ëng khoa                                                                                                   Gi¸o vô khoa</t>
  </si>
  <si>
    <t xml:space="preserve">     NguyÔn §×nh Mai                                                                                                     Lª ThiÖn L©m</t>
  </si>
  <si>
    <t xml:space="preserve">             tr­êng ®¹i häc hång ®øc       Céng hoµ x· héi chñ nghÜa viÖt nam</t>
  </si>
  <si>
    <r>
      <t xml:space="preserve">                khoa s­ ph¹m tiÓu häc                          </t>
    </r>
    <r>
      <rPr>
        <b/>
        <sz val="12"/>
        <rFont val=".VnTimeH"/>
        <family val="2"/>
      </rPr>
      <t xml:space="preserve">  </t>
    </r>
    <r>
      <rPr>
        <b/>
        <sz val="12"/>
        <rFont val=".VnTime"/>
        <family val="2"/>
      </rPr>
      <t>§éc lËp - Tù do - H¹nh phóc</t>
    </r>
  </si>
  <si>
    <t xml:space="preserve">                 B¶ng ®iÓm  tæng hîp xÐt lªn líp, ë l¹i líp k10 §HSP TiÓu häc</t>
  </si>
  <si>
    <t>Lo¹i XuÊt s¾c  :  (0/53)   0%          Lo¹i Giái :  (0/53)  0%      Lo¹i Kh¸ :  (19/53)  35.85 %</t>
  </si>
  <si>
    <t>Lo¹i TBK: (32/53)  60.38%   Lo¹i Trung b×nh : (2/53)  3.77%   Lo¹i YÕu: (0/53) 0%  KÐm:(0/53) 0%</t>
  </si>
  <si>
    <t>NguyÔn §×nh Mai                                                                               Lª ThiÖn L©m</t>
  </si>
  <si>
    <t>Tin häc §C (3)</t>
  </si>
  <si>
    <t>V¨n häc 2 (3)</t>
  </si>
  <si>
    <t>TiÕng Anh 1 (5)</t>
  </si>
  <si>
    <t>C¬ së tù nhiªn-X· hhéi 2 (4)</t>
  </si>
  <si>
    <t>To¸n häc 3 (3)</t>
  </si>
  <si>
    <t>Kinh tÕ CT  (5)</t>
  </si>
  <si>
    <r>
      <t>Kú I n¨m häc 2008 - 2009</t>
    </r>
    <r>
      <rPr>
        <sz val="10"/>
        <rFont val=".VnTime"/>
        <family val="0"/>
      </rPr>
      <t xml:space="preserve"> </t>
    </r>
    <r>
      <rPr>
        <b/>
        <sz val="10"/>
        <rFont val=".VnTime"/>
        <family val="2"/>
      </rPr>
      <t>(Kú 3</t>
    </r>
    <r>
      <rPr>
        <sz val="10"/>
        <rFont val=".VnTime"/>
        <family val="0"/>
      </rPr>
      <t xml:space="preserve">) </t>
    </r>
  </si>
  <si>
    <t>T5</t>
  </si>
  <si>
    <r>
      <t>n</t>
    </r>
    <r>
      <rPr>
        <sz val="12"/>
        <rFont val=".VnTime"/>
        <family val="2"/>
      </rPr>
      <t>guyÖt</t>
    </r>
  </si>
  <si>
    <t>TiÕng ViÖt 2 (3)</t>
  </si>
  <si>
    <t>TBCHK (26)</t>
  </si>
  <si>
    <t>Lo¹i XuÊt s¾c  :  (0/53)   0%          Lo¹i Giái :  (0/53) 0%           Lo¹i Kh¸ :  (24/53)  45.28 %</t>
  </si>
  <si>
    <t>Lo¹i TBK: (25/53)  47.17%     Lo¹i Trung b×nh : (4/53)  7.55%        Lo¹i YÕu: (0/53) 0%    Lo¹i KÐm:(0/53) 0%</t>
  </si>
  <si>
    <t xml:space="preserve">     NguyÔn §×nh Mai                                                                                                                Lª ThiÖn L©m</t>
  </si>
  <si>
    <t>NguyÔn  Mai</t>
  </si>
  <si>
    <t>Lª ThÞ H»ng</t>
  </si>
  <si>
    <t>Lo¹i XuÊt s¾c  :  (0/53)   0%          Lo¹i Giái :  (4/53)  7.54%                  Lo¹i Kh¸ :  (25/53)  47.17 %</t>
  </si>
  <si>
    <t>Lo¹i TBK: (23/53)  43.40%           Lo¹i Trung b×nh : (1/53)  1.89 %        Lo¹i YÕu: (0/53) 0%    Lo¹i KÐm:(0/53) 0%</t>
  </si>
  <si>
    <t>HP</t>
  </si>
  <si>
    <t>ThÓ dôc 3</t>
  </si>
  <si>
    <t>Lý luËn vµ PPCT§ (2)</t>
  </si>
  <si>
    <t>¦DPTKT D¹y häc to¸n(4)</t>
  </si>
  <si>
    <t>To¸n häc 4 (3)</t>
  </si>
  <si>
    <t>PPDH To¸n 1 (2)</t>
  </si>
  <si>
    <t>GD ThÓ chÊt (3)</t>
  </si>
  <si>
    <t xml:space="preserve"> TiÕng Anh 2 (5)</t>
  </si>
  <si>
    <t>XÕp lo¹i</t>
  </si>
  <si>
    <r>
      <t>Kú II n¨m häc 2008 - 2009</t>
    </r>
    <r>
      <rPr>
        <sz val="10"/>
        <rFont val=".VnTime"/>
        <family val="0"/>
      </rPr>
      <t xml:space="preserve"> </t>
    </r>
    <r>
      <rPr>
        <b/>
        <sz val="10"/>
        <rFont val=".VnTime"/>
        <family val="2"/>
      </rPr>
      <t>(Kú 4</t>
    </r>
    <r>
      <rPr>
        <sz val="10"/>
        <rFont val=".VnTime"/>
        <family val="0"/>
      </rPr>
      <t xml:space="preserve">) </t>
    </r>
  </si>
  <si>
    <t>B¶ng ®iÓm kho¸ k10 §HTH</t>
  </si>
  <si>
    <t>§ç ThÞ</t>
  </si>
  <si>
    <t xml:space="preserve">Lo¹i Giái: ( </t>
  </si>
  <si>
    <t xml:space="preserve">Lo¹i Kh¸: ( </t>
  </si>
  <si>
    <t xml:space="preserve">Lo¹i YÕu: ( </t>
  </si>
  <si>
    <t xml:space="preserve">            Tr­ëng khoa</t>
  </si>
  <si>
    <t>Trî lý gi¸o vô</t>
  </si>
  <si>
    <t>Hoµng Quèc Mïi</t>
  </si>
  <si>
    <t xml:space="preserve">   Lª ThiÖn L©m</t>
  </si>
  <si>
    <t>/52)</t>
  </si>
  <si>
    <t>Lý luËn d¹y häc (4 )</t>
  </si>
  <si>
    <t>Tæng ®iÓm (23)</t>
  </si>
  <si>
    <t xml:space="preserve">Lo¹i XuÊt s¾c:  ( </t>
  </si>
  <si>
    <t xml:space="preserve">         Lo¹i TBK:     ( </t>
  </si>
  <si>
    <t xml:space="preserve">Lo¹i TB: ( </t>
  </si>
  <si>
    <r>
      <t>kho¸  häc</t>
    </r>
    <r>
      <rPr>
        <b/>
        <sz val="10"/>
        <rFont val=".VnTime"/>
        <family val="0"/>
      </rPr>
      <t xml:space="preserve"> 2007 - 2011 </t>
    </r>
  </si>
  <si>
    <t>D©n téc</t>
  </si>
  <si>
    <t>N¬i sinh</t>
  </si>
  <si>
    <t>Kinh</t>
  </si>
  <si>
    <t xml:space="preserve">                                                                               </t>
  </si>
  <si>
    <t>20/06/88</t>
  </si>
  <si>
    <t>20/06/89</t>
  </si>
  <si>
    <t>20/06/90</t>
  </si>
  <si>
    <t>20/06/91</t>
  </si>
  <si>
    <t>20/06/92</t>
  </si>
  <si>
    <t>20/06/93</t>
  </si>
  <si>
    <t>20/06/94</t>
  </si>
  <si>
    <t>20/06/95</t>
  </si>
  <si>
    <t>20/06/96</t>
  </si>
  <si>
    <t>20/06/97</t>
  </si>
  <si>
    <t>20/06/98</t>
  </si>
  <si>
    <t>20/06/99</t>
  </si>
  <si>
    <t>20/06/100</t>
  </si>
  <si>
    <t>20/06/101</t>
  </si>
  <si>
    <t>20/06/102</t>
  </si>
  <si>
    <t>20/06/103</t>
  </si>
  <si>
    <t>20/06/104</t>
  </si>
  <si>
    <t>20/06/105</t>
  </si>
  <si>
    <t>20/06/106</t>
  </si>
  <si>
    <t>20/06/107</t>
  </si>
  <si>
    <t>20/06/108</t>
  </si>
  <si>
    <t>20/06/109</t>
  </si>
  <si>
    <t>20/06/110</t>
  </si>
  <si>
    <t>20/06/111</t>
  </si>
  <si>
    <t>20/06/112</t>
  </si>
  <si>
    <t>20/06/113</t>
  </si>
  <si>
    <t>20/06/114</t>
  </si>
  <si>
    <t>20/06/115</t>
  </si>
  <si>
    <t>20/06/116</t>
  </si>
  <si>
    <t>20/06/117</t>
  </si>
  <si>
    <t>20/06/118</t>
  </si>
  <si>
    <t>20/06/119</t>
  </si>
  <si>
    <t>20/06/120</t>
  </si>
  <si>
    <t>20/06/121</t>
  </si>
  <si>
    <t>20/06/122</t>
  </si>
  <si>
    <t>20/06/123</t>
  </si>
  <si>
    <t>20/06/124</t>
  </si>
  <si>
    <t>20/06/125</t>
  </si>
  <si>
    <t>20/06/126</t>
  </si>
  <si>
    <t>20/06/127</t>
  </si>
  <si>
    <t>20/06/128</t>
  </si>
  <si>
    <t>20/06/129</t>
  </si>
  <si>
    <t>20/06/130</t>
  </si>
  <si>
    <t>20/06/131</t>
  </si>
  <si>
    <t>20/06/132</t>
  </si>
  <si>
    <t>20/06/133</t>
  </si>
  <si>
    <t>20/06/134</t>
  </si>
  <si>
    <t>20/06/135</t>
  </si>
  <si>
    <t>20/06/136</t>
  </si>
  <si>
    <t>20/06/137</t>
  </si>
  <si>
    <t>20/06/138</t>
  </si>
  <si>
    <t>20/06/139</t>
  </si>
  <si>
    <t>X. S¾c</t>
  </si>
  <si>
    <t>Giái</t>
  </si>
  <si>
    <t>Kh¸</t>
  </si>
  <si>
    <t>TB. Kh¸</t>
  </si>
  <si>
    <t>KÐm</t>
  </si>
  <si>
    <t>T. B×nh</t>
  </si>
  <si>
    <r>
      <t xml:space="preserve">Kú I n¨m häc 2009 - 2010 </t>
    </r>
    <r>
      <rPr>
        <b/>
        <sz val="10"/>
        <rFont val=".VnTime"/>
        <family val="2"/>
      </rPr>
      <t>(kỳ 5</t>
    </r>
    <r>
      <rPr>
        <sz val="10"/>
        <rFont val=".VnTime"/>
        <family val="0"/>
      </rPr>
      <t>)</t>
    </r>
  </si>
  <si>
    <t>PPDH To¸n 2 (4)</t>
  </si>
  <si>
    <t>TH C«ng t¸c ®éi (2)</t>
  </si>
  <si>
    <t>TC&amp;KT (3)</t>
  </si>
  <si>
    <t>PPNC-KHGD (2)</t>
  </si>
  <si>
    <r>
      <t xml:space="preserve">Kú II n¨m häc 2009 - 2010 </t>
    </r>
    <r>
      <rPr>
        <b/>
        <sz val="10"/>
        <rFont val=".VnTime"/>
        <family val="2"/>
      </rPr>
      <t>(kỳ 6</t>
    </r>
    <r>
      <rPr>
        <sz val="10"/>
        <rFont val=".VnTime"/>
        <family val="0"/>
      </rPr>
      <t>)</t>
    </r>
  </si>
  <si>
    <t>PPDH TiÕng ViÖt 1(4)</t>
  </si>
  <si>
    <t>Âm nhạc 1 (3)</t>
  </si>
  <si>
    <t>TBCHK (25)</t>
  </si>
  <si>
    <t>MÜ thuËt 1(3)</t>
  </si>
  <si>
    <r>
      <t>¸</t>
    </r>
    <r>
      <rPr>
        <sz val="10"/>
        <rFont val=".VnTime"/>
        <family val="2"/>
      </rPr>
      <t>nh</t>
    </r>
  </si>
  <si>
    <r>
      <t>n</t>
    </r>
    <r>
      <rPr>
        <sz val="10"/>
        <rFont val=".VnTime"/>
        <family val="2"/>
      </rPr>
      <t>guyÖt</t>
    </r>
  </si>
  <si>
    <t>Pham Minh DiÖu</t>
  </si>
  <si>
    <t xml:space="preserve">   Tr­ëng khoa</t>
  </si>
  <si>
    <t xml:space="preserve">   Gi¸o vô khoa</t>
  </si>
  <si>
    <t xml:space="preserve">Lo¹i Giái: </t>
  </si>
  <si>
    <r>
      <t xml:space="preserve">Kú I n¨m häc 2010 - 2011 </t>
    </r>
    <r>
      <rPr>
        <b/>
        <sz val="10"/>
        <rFont val=".VnTime"/>
        <family val="2"/>
      </rPr>
      <t>(kỳ 7</t>
    </r>
    <r>
      <rPr>
        <sz val="10"/>
        <rFont val=".VnTime"/>
        <family val="0"/>
      </rPr>
      <t>)</t>
    </r>
  </si>
  <si>
    <t>¢m nh¹c 2 (3)</t>
  </si>
  <si>
    <t>PPDH To¸n 3 (3)</t>
  </si>
  <si>
    <t>PPDH-TNXH1 (2)</t>
  </si>
  <si>
    <t>§¸nh gi¸ trong GD (2)</t>
  </si>
  <si>
    <t>PPDH TiÕng ViÖt 2 (3)</t>
  </si>
  <si>
    <t>MÜ thuËt 2 (3)</t>
  </si>
  <si>
    <t xml:space="preserve"> §¹o ®øc&amp;PPDH (3)</t>
  </si>
  <si>
    <t>LÞch sö §CSVN (4)</t>
  </si>
  <si>
    <t>PP TC&amp;KT ë TH (2)</t>
  </si>
  <si>
    <t>T§ (27)</t>
  </si>
  <si>
    <t>.</t>
  </si>
  <si>
    <t>Lo¹i Kh¸:</t>
  </si>
  <si>
    <t>Lo¹i TBK:</t>
  </si>
  <si>
    <t>Lo¹i TB:</t>
  </si>
  <si>
    <t>Tæng sè 52 SV trong ®ã:</t>
  </si>
  <si>
    <t>Lo¹i Giái:</t>
  </si>
  <si>
    <t>:</t>
  </si>
  <si>
    <t>P. Tr­ëng khoa</t>
  </si>
  <si>
    <t>Gi¸o vô khoa</t>
  </si>
  <si>
    <t>T§ (25)</t>
  </si>
  <si>
    <t>TBK</t>
  </si>
  <si>
    <t>C¶ n¨m</t>
  </si>
  <si>
    <t>x</t>
  </si>
  <si>
    <t>TĐ (26)</t>
  </si>
  <si>
    <t>20.3.87</t>
  </si>
  <si>
    <t>17.8.88</t>
  </si>
  <si>
    <t>10.9.88</t>
  </si>
  <si>
    <t>29.10.89</t>
  </si>
  <si>
    <t>07.11.89</t>
  </si>
  <si>
    <t>24.3.89</t>
  </si>
  <si>
    <t>10.7.89</t>
  </si>
  <si>
    <t>12.4.89</t>
  </si>
  <si>
    <t>15.5.88</t>
  </si>
  <si>
    <t>23.4.88</t>
  </si>
  <si>
    <t>05.01.88</t>
  </si>
  <si>
    <t>21.6.88</t>
  </si>
  <si>
    <t>07.6.86</t>
  </si>
  <si>
    <t>06.9.88</t>
  </si>
  <si>
    <t>19.9.88</t>
  </si>
  <si>
    <t>04.6.88</t>
  </si>
  <si>
    <t>01.7.89</t>
  </si>
  <si>
    <t>27.7.89</t>
  </si>
  <si>
    <t>01.02.88</t>
  </si>
  <si>
    <t>02.3.88</t>
  </si>
  <si>
    <t>10.5.88</t>
  </si>
  <si>
    <t>20.3.89</t>
  </si>
  <si>
    <t>17.11.84</t>
  </si>
  <si>
    <t>01.5.89</t>
  </si>
  <si>
    <t>17.4.89</t>
  </si>
  <si>
    <t>01.4.87</t>
  </si>
  <si>
    <t>01.9.89</t>
  </si>
  <si>
    <t>06.02.88</t>
  </si>
  <si>
    <t>20.02.89</t>
  </si>
  <si>
    <t>03.12.88</t>
  </si>
  <si>
    <t>20.6.87</t>
  </si>
  <si>
    <t>05.8.89</t>
  </si>
  <si>
    <t>02.6.89</t>
  </si>
  <si>
    <t>04.9.89</t>
  </si>
  <si>
    <t>27.9.89</t>
  </si>
  <si>
    <t>19.02.87</t>
  </si>
  <si>
    <t>19.8.87</t>
  </si>
  <si>
    <t>18.11.88</t>
  </si>
  <si>
    <t>20.10.88</t>
  </si>
  <si>
    <t>01.8.88</t>
  </si>
  <si>
    <t>03.10.89</t>
  </si>
  <si>
    <t>12.02.88</t>
  </si>
  <si>
    <t>28.8.87</t>
  </si>
  <si>
    <t>06.6.89</t>
  </si>
  <si>
    <t>20.3.88</t>
  </si>
  <si>
    <t>17.11.89</t>
  </si>
  <si>
    <t>15.3.88</t>
  </si>
  <si>
    <t>06.5.89</t>
  </si>
  <si>
    <t>16.3.89</t>
  </si>
  <si>
    <t>02.9.88</t>
  </si>
  <si>
    <t>12.11.87</t>
  </si>
  <si>
    <t>05.5.88</t>
  </si>
  <si>
    <t>ñy ban nh©n d©n tØnh thanh hãa</t>
  </si>
  <si>
    <t xml:space="preserve">      Céng hßa x· héi chñ nghÜa viÖt nam</t>
  </si>
  <si>
    <t>§éc lËp - Tù do - H¹nh phóc</t>
  </si>
  <si>
    <t>B¶ng §iÓm</t>
  </si>
  <si>
    <t>Sinh Viªn:</t>
  </si>
  <si>
    <t>N¬i sinh:</t>
  </si>
  <si>
    <t>Khoa : S­ ph¹m tiÓu häc</t>
  </si>
  <si>
    <t>BËc ®µo t¹o:   §¹i häc</t>
  </si>
  <si>
    <t>Sè  TT</t>
  </si>
  <si>
    <t>Tªn häc phÇn</t>
  </si>
  <si>
    <t>Sè  §VHT</t>
  </si>
  <si>
    <t>§iÓm tich lòy</t>
  </si>
  <si>
    <t>LÇn 1</t>
  </si>
  <si>
    <t>LÇn 2</t>
  </si>
  <si>
    <t>TriÕt häc M¸c Lªnin 1</t>
  </si>
  <si>
    <t>Sinh lý trÎ em</t>
  </si>
  <si>
    <t>TriÕt häc M¸c Lªnin 2</t>
  </si>
  <si>
    <t>C«ng t¸c ®éi TNTP HCM</t>
  </si>
  <si>
    <t>CNXH khoa häc</t>
  </si>
  <si>
    <t>T­ t­ëng HCM</t>
  </si>
  <si>
    <t>LÞch sö §¶ng CSVN</t>
  </si>
  <si>
    <t>TiÕng Anh 1</t>
  </si>
  <si>
    <t>T©m lý häc §C</t>
  </si>
  <si>
    <t>TiÕng Anh 2</t>
  </si>
  <si>
    <t>Gi¸o dôc häc §C</t>
  </si>
  <si>
    <t>T©m lý häc tiÓu häc</t>
  </si>
  <si>
    <t>Tin häc</t>
  </si>
  <si>
    <t>Ph­¬ng ph¸p DH to¸n 1</t>
  </si>
  <si>
    <t>Ph­¬ng ph¸p DH to¸n 2</t>
  </si>
  <si>
    <t>P.ph¸p DH TiÕng ViÖt 1</t>
  </si>
  <si>
    <t>C¬ së v¨n hãa ViÖt Nam</t>
  </si>
  <si>
    <t>P.ph¸p DH TiÕng ViÖt 2</t>
  </si>
  <si>
    <t>V¨n häc 1</t>
  </si>
  <si>
    <t>§¹o ®øc vµ PPDH ®¹o ®øc</t>
  </si>
  <si>
    <t>V¨n häc 2</t>
  </si>
  <si>
    <t>TiÕng ViÖt 1</t>
  </si>
  <si>
    <t>PPDH MÜ thuËt</t>
  </si>
  <si>
    <t>TiÕng ViÖt 2</t>
  </si>
  <si>
    <t>PPDH ¢m nh¹c</t>
  </si>
  <si>
    <t>TiÕng ViÖt 3</t>
  </si>
  <si>
    <t>RÌn luyÖn KN tiÕng ViÖt</t>
  </si>
  <si>
    <t>Thùc hµnh c«ng t¸c ®éi</t>
  </si>
  <si>
    <t>X¸c suÊt  vµ thèng kª</t>
  </si>
  <si>
    <t>Qu¶n lý nhµ n­íc-QLGD</t>
  </si>
  <si>
    <t>KiÕn tËp s­ ph¹m</t>
  </si>
  <si>
    <t>Thùc tËp tèt nghiÖp</t>
  </si>
  <si>
    <t>Khãa luËn TN</t>
  </si>
  <si>
    <t>Gi¸o dôc m«i tr­êng</t>
  </si>
  <si>
    <t>Thi TN - To¸n &amp; PPDH</t>
  </si>
  <si>
    <t>TBC häc tËp :</t>
  </si>
  <si>
    <t xml:space="preserve">           TL. HiÖu tr­ëng</t>
  </si>
  <si>
    <t xml:space="preserve">  tr­ëng phßng  §µo t¹o</t>
  </si>
  <si>
    <t>Ph¹m Minh DiÖu</t>
  </si>
  <si>
    <t xml:space="preserve">       Hoµng V¨n Thi</t>
  </si>
  <si>
    <t xml:space="preserve"> D©n téc:</t>
  </si>
  <si>
    <t>Ngµy sinh:</t>
  </si>
  <si>
    <t>.Ngµnh : Gi¸o dôc tiÓu häc</t>
  </si>
  <si>
    <t>Thanh Hãa</t>
  </si>
  <si>
    <t xml:space="preserve">  Tr­ëng khoa</t>
  </si>
  <si>
    <t xml:space="preserve"> Líp : K10- SPTH</t>
  </si>
  <si>
    <t>H×nh thøc ®µo t¹o:</t>
  </si>
  <si>
    <t xml:space="preserve">ChÝnh quy </t>
  </si>
  <si>
    <t>Khãa häc:</t>
  </si>
  <si>
    <t>2007 -2011</t>
  </si>
  <si>
    <t>To¸n häc 1 (3)</t>
  </si>
  <si>
    <t>PTKT&amp;¦DCNTT trong d¹y häc to¸n TH(4)</t>
  </si>
  <si>
    <t>C¬ së tù nhiªn &amp;XH 1</t>
  </si>
  <si>
    <t>C¬ së tù nhiªn &amp;XH 2</t>
  </si>
  <si>
    <t>To¸n häc 1</t>
  </si>
  <si>
    <t>To¸n häc 2</t>
  </si>
  <si>
    <t>To¸n häc 3</t>
  </si>
  <si>
    <t>PT KT&amp;¦DCNTT trong DH…</t>
  </si>
  <si>
    <t>Ng«n ng÷ häc §C</t>
  </si>
  <si>
    <t>To¸n häc 4</t>
  </si>
  <si>
    <t>Lý luËn d¹y häc</t>
  </si>
  <si>
    <t>¢m nh¹c 1</t>
  </si>
  <si>
    <t>MÜ thuËt1</t>
  </si>
  <si>
    <t>¢m nh¹c 2</t>
  </si>
  <si>
    <t xml:space="preserve">Kinh tÕ chÝnh trÞ MLN </t>
  </si>
  <si>
    <t>PPNC khoa häc GD</t>
  </si>
  <si>
    <t xml:space="preserve">§¸nh gi¸ trong  Gi¸o dôc </t>
  </si>
  <si>
    <t>Ph­¬ng ph¸p DH to¸n 3</t>
  </si>
  <si>
    <t>Thñ c«ng &amp; KÜ thuËt</t>
  </si>
  <si>
    <t xml:space="preserve"> PPDH Thñ c«ng&amp; kü thuËt</t>
  </si>
  <si>
    <t xml:space="preserve">PPDH ThÓ dôc </t>
  </si>
  <si>
    <t>PPDH c¸c m«n TN-XH 1</t>
  </si>
  <si>
    <t>P.ph¸p DH TiÕng ViÖt 3</t>
  </si>
  <si>
    <t>Ph­¬ng ph¸p DH to¸n 4</t>
  </si>
  <si>
    <t>PPDH c¸c m«n TN-XH 2</t>
  </si>
  <si>
    <t xml:space="preserve">XÕp lo¹i häc tËp </t>
  </si>
  <si>
    <t xml:space="preserve">           Thanh Ho¸, ngµy 15 th¸ng   10  n¨m 2010</t>
  </si>
  <si>
    <t>Thi TN - V¨n.TV &amp; PPDH</t>
  </si>
  <si>
    <t>c¸C M¤N CUèI KHãA</t>
  </si>
  <si>
    <t>MÜ thuËt 2</t>
  </si>
  <si>
    <t>Thi TN - Lý luËn-chÝnh trÞ</t>
  </si>
  <si>
    <t>TiÕng ViÖt 4</t>
  </si>
  <si>
    <t>TT Hå ChÝ Minh (3)</t>
  </si>
  <si>
    <t>RÌn luyÖn KNTV (3)</t>
  </si>
  <si>
    <t>PPDH TN&amp;XH 2 (4)</t>
  </si>
  <si>
    <t>PPDH ThÓ dôc (3)</t>
  </si>
  <si>
    <t>PPDH To¸n 4 (4)</t>
  </si>
  <si>
    <t>PPDH TiÕng ViÖt 3 (4)</t>
  </si>
  <si>
    <t>PPDH MÜ thuËt (3)</t>
  </si>
  <si>
    <t>PPDH ¢m nh¹c (3)</t>
  </si>
  <si>
    <t>KT(5)</t>
  </si>
  <si>
    <t>T§ (30)</t>
  </si>
  <si>
    <t>T§ (55)</t>
  </si>
  <si>
    <t>Ph¹m ThÞ</t>
  </si>
  <si>
    <t xml:space="preserve">      KÕt qu¶ 3 n¨m häc</t>
  </si>
  <si>
    <t xml:space="preserve"> C¬ së TN-XH 1 (4)</t>
  </si>
  <si>
    <t>c</t>
  </si>
  <si>
    <t>01.9.1989</t>
  </si>
  <si>
    <t>17.4.1989</t>
  </si>
  <si>
    <t>20.3.1989</t>
  </si>
  <si>
    <t>Thi tèt nghiÖp</t>
  </si>
  <si>
    <t>M­êng</t>
  </si>
  <si>
    <t>TBC häc kú 6</t>
  </si>
  <si>
    <t>8,03</t>
  </si>
  <si>
    <t>TBC häc kú 5</t>
  </si>
  <si>
    <t>8,08</t>
  </si>
  <si>
    <t>TBC häc kú 4</t>
  </si>
  <si>
    <t>7,96</t>
  </si>
  <si>
    <t>TBC häc kú 1</t>
  </si>
  <si>
    <t>TBC häc kú 2</t>
  </si>
  <si>
    <t>TBC häc kú 3</t>
  </si>
  <si>
    <t>6,80</t>
  </si>
  <si>
    <t>7,04</t>
  </si>
  <si>
    <t xml:space="preserve"> </t>
  </si>
  <si>
    <t>TBC  N¨m thø nhÊt</t>
  </si>
  <si>
    <t>TBC  N¨m thø hai</t>
  </si>
  <si>
    <t>7,22</t>
  </si>
  <si>
    <t>7,58</t>
  </si>
  <si>
    <t>7,30</t>
  </si>
  <si>
    <t>7,93</t>
  </si>
  <si>
    <t>7,56</t>
  </si>
  <si>
    <t>7,17</t>
  </si>
  <si>
    <t>7,54</t>
  </si>
  <si>
    <t>7,87</t>
  </si>
  <si>
    <t>8,36</t>
  </si>
  <si>
    <t>8,33</t>
  </si>
  <si>
    <t>TBC  N¨m thø ba</t>
  </si>
  <si>
    <t>T§ KúI (25)</t>
  </si>
  <si>
    <t>T§ Kú II (30)</t>
  </si>
  <si>
    <t>T§ C¶ n¨m (55)</t>
  </si>
  <si>
    <t>Lo¹i.Giái:</t>
  </si>
  <si>
    <t>Lo¹i kh¸:</t>
  </si>
  <si>
    <t>B¶ng ®iÓm kÕt qu¶ häc tËp  n¨m häc 2009-2010</t>
  </si>
  <si>
    <t xml:space="preserve"> Líp  §H K10 -- GDTH</t>
  </si>
  <si>
    <t xml:space="preserve">             Líp  §H K10 -- GDTH</t>
  </si>
  <si>
    <t>HiÒn</t>
  </si>
  <si>
    <t>Ghi chó</t>
  </si>
  <si>
    <t>Tr­ëng khoa</t>
  </si>
  <si>
    <t xml:space="preserve">      Khoa SP TiÓu häc</t>
  </si>
  <si>
    <t>Lªn líp 52/ 52 ®¹t</t>
  </si>
  <si>
    <t xml:space="preserve">                                                                     N¨m häc 2009 - 2010</t>
  </si>
  <si>
    <t>TBC C¶ n¨m (55)</t>
  </si>
  <si>
    <t>Tr­ëng khoa                                                                                      Gi¸o vô khoa</t>
  </si>
  <si>
    <r>
      <t xml:space="preserve">Kú II n¨m häc 2010 - 2011 </t>
    </r>
    <r>
      <rPr>
        <b/>
        <sz val="10"/>
        <rFont val=".VnTime"/>
        <family val="2"/>
      </rPr>
      <t>(kỳ 8</t>
    </r>
    <r>
      <rPr>
        <sz val="10"/>
        <rFont val=".VnTime"/>
        <family val="0"/>
      </rPr>
      <t>)</t>
    </r>
  </si>
  <si>
    <t>Chuyªn ®Ò (3)</t>
  </si>
  <si>
    <t>TTTN (8)</t>
  </si>
  <si>
    <t>QLN N &amp; QL ngµnh (2)</t>
  </si>
  <si>
    <t>T§ (13)</t>
  </si>
  <si>
    <t>Đç ThÞ</t>
  </si>
  <si>
    <t>Xếp loại:</t>
  </si>
  <si>
    <t>Loại Giỏi:</t>
  </si>
  <si>
    <t>Loại Kh¸:</t>
  </si>
  <si>
    <t>Lo¹i YÕu:</t>
  </si>
  <si>
    <t xml:space="preserve"> §ç Hoµng Mai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</si>
</sst>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öS&quot;\ #,##0;\-&quot;öS&quot;\ #,##0"/>
    <numFmt numFmtId="166" formatCode="&quot;öS&quot;\ #,##0;[Red]\-&quot;öS&quot;\ #,##0"/>
    <numFmt numFmtId="167" formatCode="&quot;öS&quot;\ #,##0.00;\-&quot;öS&quot;\ #,##0.00"/>
    <numFmt numFmtId="168" formatCode="&quot;öS&quot;\ #,##0.00;[Red]\-&quot;öS&quot;\ #,##0.00"/>
    <numFmt numFmtId="169" formatCode="_-&quot;öS&quot;\ * #,##0_-;\-&quot;öS&quot;\ * #,##0_-;_-&quot;öS&quot;\ * &quot;-&quot;_-;_-@_-"/>
    <numFmt numFmtId="170" formatCode="_-* #,##0_-;\-* #,##0_-;_-* &quot;-&quot;_-;_-@_-"/>
    <numFmt numFmtId="171" formatCode="_-&quot;öS&quot;\ * #,##0.00_-;\-&quot;öS&quot;\ * #,##0.00_-;_-&quot;öS&quot;\ * &quot;-&quot;??_-;_-@_-"/>
    <numFmt numFmtId="172" formatCode="_-* #,##0.00_-;\-* #,##0.00_-;_-* &quot;-&quot;??_-;_-@_-"/>
    <numFmt numFmtId="173" formatCode="0.000"/>
    <numFmt numFmtId="174" formatCode="0.0000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0.000"/>
    <numFmt numFmtId="178" formatCode="&quot;?&quot;#,##0;&quot;?&quot;\-#,##0"/>
    <numFmt numFmtId="179" formatCode="#,##0\ &quot;DM&quot;;\-#,##0\ &quot;DM&quot;"/>
    <numFmt numFmtId="180" formatCode="0.000%"/>
    <numFmt numFmtId="181" formatCode="mm/dd/yy"/>
    <numFmt numFmtId="182" formatCode="0.00;[Red]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#,##0;[Red]#,##0"/>
    <numFmt numFmtId="191" formatCode="_(* #,##0_);_(* \(#,##0\);_(* &quot;-&quot;??_);_(@_)"/>
    <numFmt numFmtId="192" formatCode="0.0;[Red]0.0"/>
    <numFmt numFmtId="193" formatCode="0;[Red]0"/>
    <numFmt numFmtId="194" formatCode="m/d"/>
    <numFmt numFmtId="195" formatCode="_(* #,##0.0_);_(* \(#,##0.0\);_(* &quot;-&quot;??_);_(@_)"/>
    <numFmt numFmtId="196" formatCode="#,##0.0"/>
    <numFmt numFmtId="197" formatCode="00000"/>
    <numFmt numFmtId="198" formatCode="_-* #,##0\ &quot;§&quot;_-;\-* #,##0\ &quot;§&quot;_-;_-* &quot;-&quot;\ &quot;§&quot;_-;_-@_-"/>
    <numFmt numFmtId="199" formatCode="_-* #,##0\ _§_-;\-* #,##0\ _§_-;_-* &quot;-&quot;\ _§_-;_-@_-"/>
    <numFmt numFmtId="200" formatCode="_-* #,##0.00\ &quot;§&quot;_-;\-* #,##0.00\ &quot;§&quot;_-;_-* &quot;-&quot;??\ &quot;§&quot;_-;_-@_-"/>
    <numFmt numFmtId="201" formatCode="_-* #,##0.00\ _§_-;\-* #,##0.00\ _§_-;_-* &quot;-&quot;??\ _§_-;_-@_-"/>
    <numFmt numFmtId="202" formatCode="&quot;\&quot;#,##0;[Red]&quot;\&quot;\-#,##0"/>
    <numFmt numFmtId="203" formatCode="&quot;\&quot;#,##0.00;[Red]&quot;\&quot;\-#,##0.00"/>
    <numFmt numFmtId="204" formatCode="\$#,##0\ ;\(\$#,##0\)"/>
    <numFmt numFmtId="205" formatCode="&quot;\&quot;#,##0;[Red]&quot;\&quot;&quot;\&quot;\-#,##0"/>
    <numFmt numFmtId="206" formatCode="&quot;\&quot;#,##0.00;[Red]&quot;\&quot;&quot;\&quot;&quot;\&quot;&quot;\&quot;&quot;\&quot;&quot;\&quot;\-#,##0.00"/>
    <numFmt numFmtId="207" formatCode="&quot;VND&quot;#,##0_);[Red]\(&quot;VND&quot;#,##0\)"/>
    <numFmt numFmtId="208" formatCode="&quot;$&quot;#,##0.00"/>
    <numFmt numFmtId="209" formatCode="mmm\-yyyy"/>
    <numFmt numFmtId="210" formatCode="m/d/yy;@"/>
    <numFmt numFmtId="211" formatCode="m/d/yyyy;@"/>
    <numFmt numFmtId="212" formatCode="m/d;@"/>
    <numFmt numFmtId="213" formatCode="0.0_);\(0.0\)"/>
    <numFmt numFmtId="214" formatCode="0.00000"/>
    <numFmt numFmtId="215" formatCode="0.0%"/>
    <numFmt numFmtId="216" formatCode="[$-409]dddd\,\ mmmm\ dd\,\ yyyy"/>
    <numFmt numFmtId="217" formatCode="mm/dd/yy;@"/>
    <numFmt numFmtId="218" formatCode="0.000000"/>
    <numFmt numFmtId="219" formatCode="0.0000000"/>
    <numFmt numFmtId="220" formatCode="0.00000000"/>
    <numFmt numFmtId="221" formatCode="0.000000000"/>
  </numFmts>
  <fonts count="66">
    <font>
      <sz val="10"/>
      <name val=".VnTime"/>
      <family val="0"/>
    </font>
    <font>
      <b/>
      <sz val="12"/>
      <name val=".VnTime"/>
      <family val="0"/>
    </font>
    <font>
      <sz val="10"/>
      <name val=".VnTimeH"/>
      <family val="2"/>
    </font>
    <font>
      <sz val="14"/>
      <name val=".VnTimeH"/>
      <family val="2"/>
    </font>
    <font>
      <sz val="12"/>
      <name val=".VnTime"/>
      <family val="2"/>
    </font>
    <font>
      <sz val="12"/>
      <name val="Arial"/>
      <family val="0"/>
    </font>
    <font>
      <b/>
      <sz val="12"/>
      <name val="Arial"/>
      <family val="2"/>
    </font>
    <font>
      <sz val="14"/>
      <name val=".VnTime"/>
      <family val="2"/>
    </font>
    <font>
      <sz val="10"/>
      <color indexed="8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Times New Roman"/>
      <family val="1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0"/>
    </font>
    <font>
      <sz val="8"/>
      <name val=".VnTime"/>
      <family val="0"/>
    </font>
    <font>
      <sz val="12"/>
      <name val=".VnTimeH"/>
      <family val="2"/>
    </font>
    <font>
      <b/>
      <sz val="12"/>
      <name val=".VnTimeH"/>
      <family val="2"/>
    </font>
    <font>
      <b/>
      <sz val="10"/>
      <name val=".VnTimeH"/>
      <family val="2"/>
    </font>
    <font>
      <b/>
      <sz val="10"/>
      <name val=".VnTime"/>
      <family val="2"/>
    </font>
    <font>
      <sz val="11"/>
      <name val=".vntime"/>
      <family val="0"/>
    </font>
    <font>
      <b/>
      <sz val="11"/>
      <name val=".VnTimeH"/>
      <family val="2"/>
    </font>
    <font>
      <sz val="11"/>
      <name val=".VnTimeH"/>
      <family val="2"/>
    </font>
    <font>
      <b/>
      <sz val="10"/>
      <name val="Arial"/>
      <family val="2"/>
    </font>
    <font>
      <sz val="12"/>
      <name val="Times New Roman"/>
      <family val="1"/>
    </font>
    <font>
      <sz val="13"/>
      <name val=".VnTimeH"/>
      <family val="2"/>
    </font>
    <font>
      <b/>
      <sz val="14"/>
      <name val=".VnTime"/>
      <family val="2"/>
    </font>
    <font>
      <b/>
      <sz val="12"/>
      <color indexed="9"/>
      <name val=".VnTime"/>
      <family val="2"/>
    </font>
    <font>
      <b/>
      <sz val="24"/>
      <name val=".VnCommercial Script"/>
      <family val="2"/>
    </font>
    <font>
      <b/>
      <sz val="12"/>
      <color indexed="10"/>
      <name val=".VnTime"/>
      <family val="2"/>
    </font>
    <font>
      <i/>
      <sz val="12"/>
      <name val=".VnTime"/>
      <family val="2"/>
    </font>
    <font>
      <b/>
      <sz val="11"/>
      <name val=".vntime"/>
      <family val="0"/>
    </font>
    <font>
      <sz val="13"/>
      <name val=".VnTime"/>
      <family val="2"/>
    </font>
    <font>
      <sz val="13"/>
      <color indexed="9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4" fillId="26" borderId="0" applyNumberFormat="0" applyBorder="0" applyAlignment="0" applyProtection="0"/>
    <xf numFmtId="0" fontId="11" fillId="0" borderId="0">
      <alignment/>
      <protection/>
    </xf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207" fontId="15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9" applyNumberFormat="0" applyFont="0" applyFill="0" applyAlignment="0" applyProtection="0"/>
    <xf numFmtId="0" fontId="65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/>
    </xf>
    <xf numFmtId="0" fontId="5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9" fontId="0" fillId="0" borderId="0" xfId="72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34" borderId="20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6" xfId="0" applyFont="1" applyBorder="1" applyAlignment="1">
      <alignment/>
    </xf>
    <xf numFmtId="0" fontId="8" fillId="34" borderId="17" xfId="0" applyFont="1" applyFill="1" applyBorder="1" applyAlignment="1">
      <alignment/>
    </xf>
    <xf numFmtId="1" fontId="0" fillId="34" borderId="27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" fontId="0" fillId="34" borderId="20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5" xfId="0" applyFont="1" applyFill="1" applyBorder="1" applyAlignment="1">
      <alignment/>
    </xf>
    <xf numFmtId="1" fontId="0" fillId="34" borderId="27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1" fontId="0" fillId="34" borderId="17" xfId="0" applyNumberFormat="1" applyFont="1" applyFill="1" applyBorder="1" applyAlignment="1">
      <alignment/>
    </xf>
    <xf numFmtId="1" fontId="0" fillId="34" borderId="17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1" fontId="0" fillId="34" borderId="20" xfId="0" applyNumberFormat="1" applyFont="1" applyFill="1" applyBorder="1" applyAlignment="1">
      <alignment/>
    </xf>
    <xf numFmtId="2" fontId="0" fillId="34" borderId="20" xfId="0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/>
    </xf>
    <xf numFmtId="9" fontId="0" fillId="34" borderId="0" xfId="72" applyFont="1" applyFill="1" applyAlignment="1">
      <alignment/>
    </xf>
    <xf numFmtId="0" fontId="9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15">
      <alignment/>
      <protection/>
    </xf>
    <xf numFmtId="0" fontId="0" fillId="0" borderId="0" xfId="0" applyAlignment="1" applyProtection="1">
      <alignment/>
      <protection hidden="1"/>
    </xf>
    <xf numFmtId="0" fontId="17" fillId="0" borderId="29" xfId="0" applyFont="1" applyBorder="1" applyAlignment="1">
      <alignment/>
    </xf>
    <xf numFmtId="0" fontId="4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0" fillId="33" borderId="20" xfId="0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0" fillId="34" borderId="15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2" fontId="20" fillId="34" borderId="15" xfId="0" applyNumberFormat="1" applyFont="1" applyFill="1" applyBorder="1" applyAlignment="1">
      <alignment/>
    </xf>
    <xf numFmtId="2" fontId="20" fillId="34" borderId="17" xfId="0" applyNumberFormat="1" applyFont="1" applyFill="1" applyBorder="1" applyAlignment="1">
      <alignment/>
    </xf>
    <xf numFmtId="2" fontId="20" fillId="34" borderId="20" xfId="0" applyNumberFormat="1" applyFont="1" applyFill="1" applyBorder="1" applyAlignment="1">
      <alignment/>
    </xf>
    <xf numFmtId="1" fontId="20" fillId="34" borderId="15" xfId="0" applyNumberFormat="1" applyFont="1" applyFill="1" applyBorder="1" applyAlignment="1">
      <alignment/>
    </xf>
    <xf numFmtId="1" fontId="20" fillId="34" borderId="17" xfId="0" applyNumberFormat="1" applyFont="1" applyFill="1" applyBorder="1" applyAlignment="1">
      <alignment/>
    </xf>
    <xf numFmtId="1" fontId="20" fillId="34" borderId="20" xfId="0" applyNumberFormat="1" applyFont="1" applyFill="1" applyBorder="1" applyAlignment="1">
      <alignment/>
    </xf>
    <xf numFmtId="1" fontId="20" fillId="33" borderId="17" xfId="0" applyNumberFormat="1" applyFont="1" applyFill="1" applyBorder="1" applyAlignment="1">
      <alignment/>
    </xf>
    <xf numFmtId="1" fontId="20" fillId="33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2" fontId="17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7" xfId="0" applyNumberFormat="1" applyFont="1" applyBorder="1" applyAlignment="1">
      <alignment horizontal="right"/>
    </xf>
    <xf numFmtId="2" fontId="18" fillId="0" borderId="1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" fillId="34" borderId="0" xfId="0" applyFont="1" applyFill="1" applyAlignment="1">
      <alignment/>
    </xf>
    <xf numFmtId="0" fontId="17" fillId="0" borderId="19" xfId="0" applyFont="1" applyBorder="1" applyAlignment="1">
      <alignment/>
    </xf>
    <xf numFmtId="1" fontId="20" fillId="33" borderId="20" xfId="0" applyNumberFormat="1" applyFont="1" applyFill="1" applyBorder="1" applyAlignment="1">
      <alignment/>
    </xf>
    <xf numFmtId="2" fontId="20" fillId="34" borderId="28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0" fontId="0" fillId="34" borderId="4" xfId="0" applyFont="1" applyFill="1" applyBorder="1" applyAlignment="1">
      <alignment horizontal="center" vertical="center" wrapText="1"/>
    </xf>
    <xf numFmtId="1" fontId="20" fillId="34" borderId="28" xfId="0" applyNumberFormat="1" applyFont="1" applyFill="1" applyBorder="1" applyAlignment="1">
      <alignment/>
    </xf>
    <xf numFmtId="0" fontId="20" fillId="34" borderId="28" xfId="0" applyFont="1" applyFill="1" applyBorder="1" applyAlignment="1">
      <alignment horizontal="center"/>
    </xf>
    <xf numFmtId="1" fontId="0" fillId="34" borderId="28" xfId="0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2" fontId="20" fillId="0" borderId="15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20" fillId="34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20" fillId="34" borderId="0" xfId="0" applyFont="1" applyFill="1" applyBorder="1" applyAlignment="1">
      <alignment horizontal="center"/>
    </xf>
    <xf numFmtId="1" fontId="0" fillId="0" borderId="15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21" fillId="0" borderId="17" xfId="0" applyFont="1" applyBorder="1" applyAlignment="1">
      <alignment/>
    </xf>
    <xf numFmtId="2" fontId="20" fillId="0" borderId="17" xfId="0" applyNumberFormat="1" applyFont="1" applyBorder="1" applyAlignment="1">
      <alignment/>
    </xf>
    <xf numFmtId="9" fontId="0" fillId="0" borderId="17" xfId="72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21" fillId="0" borderId="20" xfId="0" applyFont="1" applyBorder="1" applyAlignment="1">
      <alignment/>
    </xf>
    <xf numFmtId="2" fontId="20" fillId="0" borderId="20" xfId="0" applyNumberFormat="1" applyFont="1" applyBorder="1" applyAlignment="1">
      <alignment/>
    </xf>
    <xf numFmtId="0" fontId="20" fillId="34" borderId="20" xfId="0" applyFont="1" applyFill="1" applyBorder="1" applyAlignment="1">
      <alignment horizontal="center"/>
    </xf>
    <xf numFmtId="0" fontId="0" fillId="0" borderId="0" xfId="0" applyAlignment="1" quotePrefix="1">
      <alignment/>
    </xf>
    <xf numFmtId="9" fontId="0" fillId="0" borderId="0" xfId="72" applyFont="1" applyAlignment="1" quotePrefix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72" applyNumberFormat="1" applyFont="1" applyAlignment="1" quotePrefix="1">
      <alignment wrapText="1"/>
    </xf>
    <xf numFmtId="9" fontId="0" fillId="0" borderId="0" xfId="0" applyNumberFormat="1" applyAlignment="1">
      <alignment wrapText="1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2" fillId="34" borderId="32" xfId="0" applyFont="1" applyFill="1" applyBorder="1" applyAlignment="1">
      <alignment horizontal="center" vertical="center"/>
    </xf>
    <xf numFmtId="1" fontId="0" fillId="34" borderId="16" xfId="0" applyNumberFormat="1" applyFont="1" applyFill="1" applyBorder="1" applyAlignment="1">
      <alignment/>
    </xf>
    <xf numFmtId="1" fontId="0" fillId="34" borderId="18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1" fontId="0" fillId="34" borderId="34" xfId="0" applyNumberFormat="1" applyFont="1" applyFill="1" applyBorder="1" applyAlignment="1">
      <alignment/>
    </xf>
    <xf numFmtId="1" fontId="0" fillId="34" borderId="24" xfId="0" applyNumberFormat="1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1" fontId="0" fillId="34" borderId="31" xfId="0" applyNumberFormat="1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1" fontId="20" fillId="34" borderId="16" xfId="0" applyNumberFormat="1" applyFont="1" applyFill="1" applyBorder="1" applyAlignment="1">
      <alignment/>
    </xf>
    <xf numFmtId="1" fontId="20" fillId="34" borderId="18" xfId="0" applyNumberFormat="1" applyFont="1" applyFill="1" applyBorder="1" applyAlignment="1">
      <alignment/>
    </xf>
    <xf numFmtId="1" fontId="20" fillId="34" borderId="26" xfId="0" applyNumberFormat="1" applyFont="1" applyFill="1" applyBorder="1" applyAlignment="1">
      <alignment/>
    </xf>
    <xf numFmtId="0" fontId="0" fillId="0" borderId="31" xfId="0" applyFont="1" applyBorder="1" applyAlignment="1">
      <alignment horizontal="center" vertical="center"/>
    </xf>
    <xf numFmtId="1" fontId="20" fillId="34" borderId="31" xfId="0" applyNumberFormat="1" applyFont="1" applyFill="1" applyBorder="1" applyAlignment="1">
      <alignment/>
    </xf>
    <xf numFmtId="9" fontId="4" fillId="0" borderId="0" xfId="72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17" fontId="17" fillId="0" borderId="15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2" fontId="20" fillId="0" borderId="2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9" fontId="0" fillId="0" borderId="0" xfId="72" applyFont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34" borderId="15" xfId="0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34" borderId="20" xfId="0" applyFont="1" applyFill="1" applyBorder="1" applyAlignment="1">
      <alignment/>
    </xf>
    <xf numFmtId="0" fontId="2" fillId="0" borderId="34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1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24" fillId="0" borderId="37" xfId="0" applyFont="1" applyBorder="1" applyAlignment="1">
      <alignment horizontal="center"/>
    </xf>
    <xf numFmtId="0" fontId="0" fillId="34" borderId="37" xfId="0" applyFont="1" applyFill="1" applyBorder="1" applyAlignment="1">
      <alignment/>
    </xf>
    <xf numFmtId="1" fontId="20" fillId="34" borderId="37" xfId="0" applyNumberFormat="1" applyFont="1" applyFill="1" applyBorder="1" applyAlignment="1">
      <alignment/>
    </xf>
    <xf numFmtId="1" fontId="0" fillId="34" borderId="37" xfId="0" applyNumberFormat="1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24" fillId="0" borderId="36" xfId="0" applyFont="1" applyBorder="1" applyAlignment="1">
      <alignment horizontal="center"/>
    </xf>
    <xf numFmtId="0" fontId="0" fillId="34" borderId="36" xfId="0" applyFont="1" applyFill="1" applyBorder="1" applyAlignment="1">
      <alignment/>
    </xf>
    <xf numFmtId="1" fontId="20" fillId="34" borderId="36" xfId="0" applyNumberFormat="1" applyFont="1" applyFill="1" applyBorder="1" applyAlignment="1">
      <alignment/>
    </xf>
    <xf numFmtId="1" fontId="0" fillId="34" borderId="36" xfId="0" applyNumberFormat="1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7" fillId="0" borderId="0" xfId="0" applyFont="1" applyAlignment="1">
      <alignment/>
    </xf>
    <xf numFmtId="2" fontId="20" fillId="34" borderId="15" xfId="0" applyNumberFormat="1" applyFont="1" applyFill="1" applyBorder="1" applyAlignment="1">
      <alignment horizontal="center"/>
    </xf>
    <xf numFmtId="2" fontId="20" fillId="34" borderId="17" xfId="0" applyNumberFormat="1" applyFont="1" applyFill="1" applyBorder="1" applyAlignment="1">
      <alignment horizontal="center"/>
    </xf>
    <xf numFmtId="2" fontId="20" fillId="34" borderId="37" xfId="0" applyNumberFormat="1" applyFont="1" applyFill="1" applyBorder="1" applyAlignment="1">
      <alignment horizontal="center"/>
    </xf>
    <xf numFmtId="2" fontId="20" fillId="34" borderId="0" xfId="0" applyNumberFormat="1" applyFont="1" applyFill="1" applyBorder="1" applyAlignment="1">
      <alignment horizontal="center"/>
    </xf>
    <xf numFmtId="2" fontId="20" fillId="34" borderId="36" xfId="0" applyNumberFormat="1" applyFont="1" applyFill="1" applyBorder="1" applyAlignment="1">
      <alignment horizontal="center"/>
    </xf>
    <xf numFmtId="2" fontId="20" fillId="34" borderId="20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2" fontId="20" fillId="34" borderId="31" xfId="0" applyNumberFormat="1" applyFont="1" applyFill="1" applyBorder="1" applyAlignment="1">
      <alignment horizontal="center"/>
    </xf>
    <xf numFmtId="0" fontId="1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" fontId="20" fillId="34" borderId="27" xfId="0" applyNumberFormat="1" applyFont="1" applyFill="1" applyBorder="1" applyAlignment="1">
      <alignment/>
    </xf>
    <xf numFmtId="0" fontId="0" fillId="35" borderId="17" xfId="0" applyFont="1" applyFill="1" applyBorder="1" applyAlignment="1">
      <alignment/>
    </xf>
    <xf numFmtId="1" fontId="0" fillId="34" borderId="38" xfId="0" applyNumberFormat="1" applyFont="1" applyFill="1" applyBorder="1" applyAlignment="1">
      <alignment/>
    </xf>
    <xf numFmtId="1" fontId="0" fillId="34" borderId="39" xfId="0" applyNumberFormat="1" applyFont="1" applyFill="1" applyBorder="1" applyAlignment="1">
      <alignment/>
    </xf>
    <xf numFmtId="1" fontId="0" fillId="34" borderId="40" xfId="0" applyNumberFormat="1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2" fontId="0" fillId="34" borderId="38" xfId="0" applyNumberFormat="1" applyFont="1" applyFill="1" applyBorder="1" applyAlignment="1">
      <alignment horizontal="center"/>
    </xf>
    <xf numFmtId="2" fontId="0" fillId="34" borderId="39" xfId="0" applyNumberFormat="1" applyFont="1" applyFill="1" applyBorder="1" applyAlignment="1">
      <alignment horizontal="center"/>
    </xf>
    <xf numFmtId="2" fontId="0" fillId="34" borderId="40" xfId="0" applyNumberFormat="1" applyFont="1" applyFill="1" applyBorder="1" applyAlignment="1">
      <alignment horizontal="center"/>
    </xf>
    <xf numFmtId="0" fontId="0" fillId="34" borderId="20" xfId="0" applyFill="1" applyBorder="1" applyAlignment="1">
      <alignment/>
    </xf>
    <xf numFmtId="1" fontId="0" fillId="34" borderId="41" xfId="0" applyNumberFormat="1" applyFont="1" applyFill="1" applyBorder="1" applyAlignment="1">
      <alignment/>
    </xf>
    <xf numFmtId="0" fontId="0" fillId="34" borderId="33" xfId="0" applyFont="1" applyFill="1" applyBorder="1" applyAlignment="1">
      <alignment horizontal="center" vertical="center"/>
    </xf>
    <xf numFmtId="1" fontId="0" fillId="34" borderId="42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0" fillId="34" borderId="44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1" fontId="20" fillId="34" borderId="12" xfId="0" applyNumberFormat="1" applyFont="1" applyFill="1" applyBorder="1" applyAlignment="1">
      <alignment/>
    </xf>
    <xf numFmtId="1" fontId="0" fillId="34" borderId="43" xfId="0" applyNumberFormat="1" applyFont="1" applyFill="1" applyBorder="1" applyAlignment="1">
      <alignment/>
    </xf>
    <xf numFmtId="0" fontId="0" fillId="34" borderId="43" xfId="0" applyFont="1" applyFill="1" applyBorder="1" applyAlignment="1">
      <alignment/>
    </xf>
    <xf numFmtId="1" fontId="0" fillId="34" borderId="45" xfId="0" applyNumberFormat="1" applyFont="1" applyFill="1" applyBorder="1" applyAlignment="1">
      <alignment/>
    </xf>
    <xf numFmtId="1" fontId="0" fillId="34" borderId="46" xfId="0" applyNumberFormat="1" applyFont="1" applyFill="1" applyBorder="1" applyAlignment="1">
      <alignment/>
    </xf>
    <xf numFmtId="1" fontId="0" fillId="34" borderId="43" xfId="0" applyNumberFormat="1" applyFont="1" applyFill="1" applyBorder="1" applyAlignment="1">
      <alignment/>
    </xf>
    <xf numFmtId="1" fontId="0" fillId="34" borderId="44" xfId="0" applyNumberFormat="1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3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0" fillId="34" borderId="4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1" fontId="0" fillId="34" borderId="47" xfId="0" applyNumberFormat="1" applyFont="1" applyFill="1" applyBorder="1" applyAlignment="1">
      <alignment/>
    </xf>
    <xf numFmtId="2" fontId="0" fillId="34" borderId="47" xfId="0" applyNumberFormat="1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5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0" fillId="34" borderId="37" xfId="0" applyFont="1" applyFill="1" applyBorder="1" applyAlignment="1">
      <alignment/>
    </xf>
    <xf numFmtId="0" fontId="5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0" fillId="34" borderId="36" xfId="0" applyFont="1" applyFill="1" applyBorder="1" applyAlignment="1">
      <alignment/>
    </xf>
    <xf numFmtId="1" fontId="0" fillId="34" borderId="37" xfId="0" applyNumberFormat="1" applyFont="1" applyFill="1" applyBorder="1" applyAlignment="1">
      <alignment/>
    </xf>
    <xf numFmtId="2" fontId="0" fillId="34" borderId="37" xfId="0" applyNumberFormat="1" applyFont="1" applyFill="1" applyBorder="1" applyAlignment="1">
      <alignment horizontal="center"/>
    </xf>
    <xf numFmtId="0" fontId="0" fillId="34" borderId="37" xfId="0" applyFill="1" applyBorder="1" applyAlignment="1">
      <alignment/>
    </xf>
    <xf numFmtId="1" fontId="0" fillId="34" borderId="36" xfId="0" applyNumberFormat="1" applyFont="1" applyFill="1" applyBorder="1" applyAlignment="1">
      <alignment/>
    </xf>
    <xf numFmtId="2" fontId="0" fillId="34" borderId="36" xfId="0" applyNumberFormat="1" applyFon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17" fillId="0" borderId="3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17" fillId="0" borderId="24" xfId="0" applyFont="1" applyBorder="1" applyAlignment="1">
      <alignment/>
    </xf>
    <xf numFmtId="1" fontId="20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/>
    </xf>
    <xf numFmtId="1" fontId="0" fillId="34" borderId="35" xfId="0" applyNumberFormat="1" applyFont="1" applyFill="1" applyBorder="1" applyAlignment="1">
      <alignment/>
    </xf>
    <xf numFmtId="1" fontId="20" fillId="34" borderId="13" xfId="0" applyNumberFormat="1" applyFont="1" applyFill="1" applyBorder="1" applyAlignment="1">
      <alignment/>
    </xf>
    <xf numFmtId="1" fontId="20" fillId="34" borderId="38" xfId="0" applyNumberFormat="1" applyFont="1" applyFill="1" applyBorder="1" applyAlignment="1">
      <alignment/>
    </xf>
    <xf numFmtId="1" fontId="20" fillId="34" borderId="39" xfId="0" applyNumberFormat="1" applyFont="1" applyFill="1" applyBorder="1" applyAlignment="1">
      <alignment/>
    </xf>
    <xf numFmtId="1" fontId="20" fillId="34" borderId="40" xfId="0" applyNumberFormat="1" applyFont="1" applyFill="1" applyBorder="1" applyAlignment="1">
      <alignment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1" fontId="0" fillId="34" borderId="38" xfId="0" applyNumberFormat="1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1" fontId="20" fillId="33" borderId="38" xfId="0" applyNumberFormat="1" applyFont="1" applyFill="1" applyBorder="1" applyAlignment="1">
      <alignment/>
    </xf>
    <xf numFmtId="0" fontId="0" fillId="0" borderId="38" xfId="0" applyBorder="1" applyAlignment="1">
      <alignment/>
    </xf>
    <xf numFmtId="2" fontId="20" fillId="34" borderId="38" xfId="0" applyNumberFormat="1" applyFont="1" applyFill="1" applyBorder="1" applyAlignment="1">
      <alignment/>
    </xf>
    <xf numFmtId="0" fontId="20" fillId="34" borderId="38" xfId="0" applyFont="1" applyFill="1" applyBorder="1" applyAlignment="1">
      <alignment horizontal="center"/>
    </xf>
    <xf numFmtId="1" fontId="0" fillId="34" borderId="39" xfId="0" applyNumberFormat="1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39" xfId="0" applyBorder="1" applyAlignment="1">
      <alignment/>
    </xf>
    <xf numFmtId="2" fontId="20" fillId="34" borderId="39" xfId="0" applyNumberFormat="1" applyFont="1" applyFill="1" applyBorder="1" applyAlignment="1">
      <alignment/>
    </xf>
    <xf numFmtId="0" fontId="20" fillId="34" borderId="39" xfId="0" applyFont="1" applyFill="1" applyBorder="1" applyAlignment="1">
      <alignment horizontal="center"/>
    </xf>
    <xf numFmtId="0" fontId="0" fillId="33" borderId="39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1" fontId="20" fillId="33" borderId="39" xfId="0" applyNumberFormat="1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0" borderId="40" xfId="0" applyBorder="1" applyAlignment="1">
      <alignment/>
    </xf>
    <xf numFmtId="2" fontId="20" fillId="34" borderId="40" xfId="0" applyNumberFormat="1" applyFont="1" applyFill="1" applyBorder="1" applyAlignment="1">
      <alignment/>
    </xf>
    <xf numFmtId="0" fontId="20" fillId="34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9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0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9" fillId="0" borderId="39" xfId="0" applyFont="1" applyBorder="1" applyAlignment="1">
      <alignment/>
    </xf>
    <xf numFmtId="0" fontId="20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21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34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8" fillId="34" borderId="0" xfId="0" applyFont="1" applyFill="1" applyAlignment="1">
      <alignment horizontal="center"/>
    </xf>
    <xf numFmtId="0" fontId="0" fillId="0" borderId="4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47" xfId="0" applyBorder="1" applyAlignment="1">
      <alignment horizontal="center"/>
    </xf>
    <xf numFmtId="0" fontId="0" fillId="0" borderId="47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2" fontId="1" fillId="0" borderId="40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1" fillId="0" borderId="0" xfId="72" applyFont="1" applyAlignment="1">
      <alignment/>
    </xf>
    <xf numFmtId="9" fontId="1" fillId="0" borderId="0" xfId="72" applyNumberFormat="1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right"/>
    </xf>
    <xf numFmtId="0" fontId="0" fillId="34" borderId="39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2" fontId="0" fillId="34" borderId="44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34" borderId="47" xfId="0" applyFont="1" applyFill="1" applyBorder="1" applyAlignment="1">
      <alignment horizontal="center"/>
    </xf>
    <xf numFmtId="0" fontId="0" fillId="0" borderId="37" xfId="0" applyBorder="1" applyAlignment="1">
      <alignment/>
    </xf>
    <xf numFmtId="2" fontId="0" fillId="0" borderId="37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23" fillId="34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35" fillId="34" borderId="33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0" fontId="35" fillId="34" borderId="28" xfId="0" applyFont="1" applyFill="1" applyBorder="1" applyAlignment="1">
      <alignment horizontal="center"/>
    </xf>
    <xf numFmtId="0" fontId="5" fillId="0" borderId="51" xfId="0" applyFont="1" applyBorder="1" applyAlignment="1">
      <alignment/>
    </xf>
    <xf numFmtId="0" fontId="6" fillId="0" borderId="51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0" fillId="0" borderId="51" xfId="0" applyFont="1" applyBorder="1" applyAlignment="1">
      <alignment horizontal="right"/>
    </xf>
    <xf numFmtId="0" fontId="0" fillId="34" borderId="51" xfId="0" applyFont="1" applyFill="1" applyBorder="1" applyAlignment="1">
      <alignment/>
    </xf>
    <xf numFmtId="1" fontId="20" fillId="34" borderId="47" xfId="0" applyNumberFormat="1" applyFont="1" applyFill="1" applyBorder="1" applyAlignment="1">
      <alignment/>
    </xf>
    <xf numFmtId="1" fontId="0" fillId="34" borderId="51" xfId="0" applyNumberFormat="1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0" fillId="35" borderId="51" xfId="0" applyFont="1" applyFill="1" applyBorder="1" applyAlignment="1">
      <alignment/>
    </xf>
    <xf numFmtId="1" fontId="0" fillId="34" borderId="52" xfId="0" applyNumberFormat="1" applyFont="1" applyFill="1" applyBorder="1" applyAlignment="1">
      <alignment/>
    </xf>
    <xf numFmtId="1" fontId="0" fillId="34" borderId="53" xfId="0" applyNumberFormat="1" applyFont="1" applyFill="1" applyBorder="1" applyAlignment="1">
      <alignment/>
    </xf>
    <xf numFmtId="1" fontId="0" fillId="34" borderId="51" xfId="0" applyNumberFormat="1" applyFont="1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1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5" fillId="0" borderId="55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5" xfId="0" applyFont="1" applyBorder="1" applyAlignment="1">
      <alignment horizontal="right"/>
    </xf>
    <xf numFmtId="0" fontId="0" fillId="34" borderId="55" xfId="0" applyFont="1" applyFill="1" applyBorder="1" applyAlignment="1">
      <alignment/>
    </xf>
    <xf numFmtId="1" fontId="20" fillId="34" borderId="55" xfId="0" applyNumberFormat="1" applyFont="1" applyFill="1" applyBorder="1" applyAlignment="1">
      <alignment/>
    </xf>
    <xf numFmtId="1" fontId="0" fillId="34" borderId="55" xfId="0" applyNumberFormat="1" applyFont="1" applyFill="1" applyBorder="1" applyAlignment="1">
      <alignment/>
    </xf>
    <xf numFmtId="0" fontId="0" fillId="34" borderId="55" xfId="0" applyFont="1" applyFill="1" applyBorder="1" applyAlignment="1">
      <alignment/>
    </xf>
    <xf numFmtId="1" fontId="0" fillId="34" borderId="56" xfId="0" applyNumberFormat="1" applyFont="1" applyFill="1" applyBorder="1" applyAlignment="1">
      <alignment/>
    </xf>
    <xf numFmtId="1" fontId="0" fillId="34" borderId="57" xfId="0" applyNumberFormat="1" applyFont="1" applyFill="1" applyBorder="1" applyAlignment="1">
      <alignment/>
    </xf>
    <xf numFmtId="1" fontId="0" fillId="34" borderId="55" xfId="0" applyNumberFormat="1" applyFont="1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5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4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34" borderId="17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0" fillId="34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 horizontal="center"/>
    </xf>
    <xf numFmtId="9" fontId="0" fillId="0" borderId="0" xfId="72" applyFont="1" applyAlignment="1">
      <alignment/>
    </xf>
    <xf numFmtId="0" fontId="6" fillId="0" borderId="38" xfId="0" applyFont="1" applyBorder="1" applyAlignment="1">
      <alignment horizontal="center"/>
    </xf>
    <xf numFmtId="1" fontId="0" fillId="34" borderId="59" xfId="0" applyNumberFormat="1" applyFont="1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1" fontId="0" fillId="34" borderId="49" xfId="0" applyNumberFormat="1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6" fillId="0" borderId="40" xfId="0" applyFont="1" applyBorder="1" applyAlignment="1">
      <alignment horizontal="center"/>
    </xf>
    <xf numFmtId="1" fontId="0" fillId="34" borderId="60" xfId="0" applyNumberFormat="1" applyFont="1" applyFill="1" applyBorder="1" applyAlignment="1">
      <alignment/>
    </xf>
    <xf numFmtId="1" fontId="0" fillId="34" borderId="40" xfId="0" applyNumberFormat="1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5" fillId="0" borderId="38" xfId="0" applyFont="1" applyBorder="1" applyAlignment="1">
      <alignment/>
    </xf>
    <xf numFmtId="0" fontId="4" fillId="0" borderId="61" xfId="0" applyFont="1" applyBorder="1" applyAlignment="1">
      <alignment/>
    </xf>
    <xf numFmtId="0" fontId="17" fillId="0" borderId="62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right"/>
    </xf>
    <xf numFmtId="0" fontId="5" fillId="0" borderId="39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5" fillId="0" borderId="40" xfId="0" applyFont="1" applyBorder="1" applyAlignment="1">
      <alignment/>
    </xf>
    <xf numFmtId="0" fontId="4" fillId="0" borderId="65" xfId="0" applyFont="1" applyBorder="1" applyAlignment="1">
      <alignment/>
    </xf>
    <xf numFmtId="0" fontId="17" fillId="0" borderId="66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62" xfId="0" applyFont="1" applyBorder="1" applyAlignment="1">
      <alignment/>
    </xf>
    <xf numFmtId="0" fontId="4" fillId="34" borderId="39" xfId="0" applyFont="1" applyFill="1" applyBorder="1" applyAlignment="1">
      <alignment horizontal="right"/>
    </xf>
    <xf numFmtId="1" fontId="0" fillId="35" borderId="39" xfId="0" applyNumberFormat="1" applyFont="1" applyFill="1" applyBorder="1" applyAlignment="1">
      <alignment/>
    </xf>
    <xf numFmtId="0" fontId="0" fillId="34" borderId="67" xfId="0" applyFont="1" applyFill="1" applyBorder="1" applyAlignment="1">
      <alignment/>
    </xf>
    <xf numFmtId="0" fontId="4" fillId="0" borderId="66" xfId="0" applyFont="1" applyBorder="1" applyAlignment="1">
      <alignment/>
    </xf>
    <xf numFmtId="0" fontId="4" fillId="34" borderId="40" xfId="0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9" fontId="4" fillId="0" borderId="0" xfId="72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68" xfId="0" applyFont="1" applyFill="1" applyBorder="1" applyAlignment="1">
      <alignment horizontal="center" vertical="center" wrapText="1"/>
    </xf>
    <xf numFmtId="0" fontId="0" fillId="34" borderId="69" xfId="0" applyFont="1" applyFill="1" applyBorder="1" applyAlignment="1">
      <alignment horizontal="center" vertical="center" wrapText="1"/>
    </xf>
    <xf numFmtId="0" fontId="0" fillId="34" borderId="4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4" fillId="35" borderId="68" xfId="0" applyFont="1" applyFill="1" applyBorder="1" applyAlignment="1">
      <alignment horizontal="center" vertical="center" wrapText="1"/>
    </xf>
    <xf numFmtId="0" fontId="4" fillId="35" borderId="4" xfId="0" applyFont="1" applyFill="1" applyBorder="1" applyAlignment="1">
      <alignment horizontal="center" vertical="center" wrapText="1"/>
    </xf>
    <xf numFmtId="0" fontId="4" fillId="35" borderId="69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0" fontId="0" fillId="0" borderId="0" xfId="72" applyNumberFormat="1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215" fontId="0" fillId="0" borderId="0" xfId="72" applyNumberFormat="1" applyFont="1" applyAlignment="1" quotePrefix="1">
      <alignment horizontal="center" vertical="center" wrapText="1"/>
    </xf>
    <xf numFmtId="215" fontId="0" fillId="0" borderId="0" xfId="0" applyNumberFormat="1" applyAlignment="1">
      <alignment horizontal="center" vertical="center" wrapText="1"/>
    </xf>
    <xf numFmtId="9" fontId="0" fillId="0" borderId="0" xfId="72" applyNumberFormat="1" applyFont="1" applyAlignment="1" quotePrefix="1">
      <alignment horizontal="center" vertical="center" wrapText="1"/>
    </xf>
    <xf numFmtId="9" fontId="4" fillId="0" borderId="0" xfId="72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9" fontId="4" fillId="0" borderId="0" xfId="72" applyFont="1" applyAlignment="1">
      <alignment horizontal="center"/>
    </xf>
    <xf numFmtId="0" fontId="25" fillId="0" borderId="4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5" fillId="34" borderId="68" xfId="0" applyFont="1" applyFill="1" applyBorder="1" applyAlignment="1">
      <alignment horizontal="center" vertical="center" wrapText="1"/>
    </xf>
    <xf numFmtId="0" fontId="35" fillId="34" borderId="69" xfId="0" applyFont="1" applyFill="1" applyBorder="1" applyAlignment="1">
      <alignment horizontal="center" vertical="center" wrapText="1"/>
    </xf>
    <xf numFmtId="9" fontId="1" fillId="0" borderId="0" xfId="72" applyFont="1" applyAlignment="1">
      <alignment horizontal="center"/>
    </xf>
    <xf numFmtId="9" fontId="1" fillId="0" borderId="0" xfId="72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34" borderId="4" xfId="0" applyFont="1" applyFill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5" fillId="35" borderId="68" xfId="0" applyFont="1" applyFill="1" applyBorder="1" applyAlignment="1">
      <alignment horizontal="center" vertical="center" wrapText="1"/>
    </xf>
    <xf numFmtId="0" fontId="35" fillId="35" borderId="4" xfId="0" applyFont="1" applyFill="1" applyBorder="1" applyAlignment="1">
      <alignment horizontal="center" vertical="center" wrapText="1"/>
    </xf>
    <xf numFmtId="0" fontId="35" fillId="35" borderId="69" xfId="0" applyFont="1" applyFill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5" fillId="35" borderId="32" xfId="0" applyFont="1" applyFill="1" applyBorder="1" applyAlignment="1">
      <alignment horizontal="center" vertical="center" wrapText="1"/>
    </xf>
    <xf numFmtId="0" fontId="35" fillId="35" borderId="36" xfId="0" applyFont="1" applyFill="1" applyBorder="1" applyAlignment="1">
      <alignment horizontal="center" vertical="center" wrapText="1"/>
    </xf>
    <xf numFmtId="0" fontId="35" fillId="35" borderId="3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4" borderId="4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9" fontId="4" fillId="0" borderId="0" xfId="72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0" fontId="20" fillId="0" borderId="68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49" xfId="0" applyFont="1" applyBorder="1" applyAlignment="1">
      <alignment horizontal="center"/>
    </xf>
  </cellXfs>
  <cellStyles count="62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er1" xfId="59"/>
    <cellStyle name="Header2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- Style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9525</xdr:rowOff>
    </xdr:from>
    <xdr:to>
      <xdr:col>3</xdr:col>
      <xdr:colOff>123825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990600" y="4381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666750</xdr:colOff>
      <xdr:row>2</xdr:row>
      <xdr:rowOff>0</xdr:rowOff>
    </xdr:from>
    <xdr:to>
      <xdr:col>9</xdr:col>
      <xdr:colOff>304800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19725" y="4286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428625</xdr:colOff>
      <xdr:row>54</xdr:row>
      <xdr:rowOff>9525</xdr:rowOff>
    </xdr:from>
    <xdr:to>
      <xdr:col>3</xdr:col>
      <xdr:colOff>123825</xdr:colOff>
      <xdr:row>54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90600" y="91916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666750</xdr:colOff>
      <xdr:row>54</xdr:row>
      <xdr:rowOff>0</xdr:rowOff>
    </xdr:from>
    <xdr:to>
      <xdr:col>9</xdr:col>
      <xdr:colOff>304800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5419725" y="9182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428625</xdr:colOff>
      <xdr:row>110</xdr:row>
      <xdr:rowOff>9525</xdr:rowOff>
    </xdr:from>
    <xdr:to>
      <xdr:col>3</xdr:col>
      <xdr:colOff>123825</xdr:colOff>
      <xdr:row>110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990600" y="188404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666750</xdr:colOff>
      <xdr:row>110</xdr:row>
      <xdr:rowOff>0</xdr:rowOff>
    </xdr:from>
    <xdr:to>
      <xdr:col>9</xdr:col>
      <xdr:colOff>304800</xdr:colOff>
      <xdr:row>110</xdr:row>
      <xdr:rowOff>0</xdr:rowOff>
    </xdr:to>
    <xdr:sp>
      <xdr:nvSpPr>
        <xdr:cNvPr id="6" name="Line 6"/>
        <xdr:cNvSpPr>
          <a:spLocks/>
        </xdr:cNvSpPr>
      </xdr:nvSpPr>
      <xdr:spPr>
        <a:xfrm>
          <a:off x="5419725" y="188309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428625</xdr:colOff>
      <xdr:row>165</xdr:row>
      <xdr:rowOff>9525</xdr:rowOff>
    </xdr:from>
    <xdr:to>
      <xdr:col>3</xdr:col>
      <xdr:colOff>123825</xdr:colOff>
      <xdr:row>165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990600" y="279558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666750</xdr:colOff>
      <xdr:row>165</xdr:row>
      <xdr:rowOff>0</xdr:rowOff>
    </xdr:from>
    <xdr:to>
      <xdr:col>9</xdr:col>
      <xdr:colOff>304800</xdr:colOff>
      <xdr:row>165</xdr:row>
      <xdr:rowOff>0</xdr:rowOff>
    </xdr:to>
    <xdr:sp>
      <xdr:nvSpPr>
        <xdr:cNvPr id="8" name="Line 8"/>
        <xdr:cNvSpPr>
          <a:spLocks/>
        </xdr:cNvSpPr>
      </xdr:nvSpPr>
      <xdr:spPr>
        <a:xfrm>
          <a:off x="5419725" y="279463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428625</xdr:colOff>
      <xdr:row>220</xdr:row>
      <xdr:rowOff>9525</xdr:rowOff>
    </xdr:from>
    <xdr:to>
      <xdr:col>3</xdr:col>
      <xdr:colOff>123825</xdr:colOff>
      <xdr:row>220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990600" y="370522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8</xdr:col>
      <xdr:colOff>666750</xdr:colOff>
      <xdr:row>220</xdr:row>
      <xdr:rowOff>0</xdr:rowOff>
    </xdr:from>
    <xdr:to>
      <xdr:col>9</xdr:col>
      <xdr:colOff>304800</xdr:colOff>
      <xdr:row>220</xdr:row>
      <xdr:rowOff>0</xdr:rowOff>
    </xdr:to>
    <xdr:sp>
      <xdr:nvSpPr>
        <xdr:cNvPr id="10" name="Line 10"/>
        <xdr:cNvSpPr>
          <a:spLocks/>
        </xdr:cNvSpPr>
      </xdr:nvSpPr>
      <xdr:spPr>
        <a:xfrm>
          <a:off x="5419725" y="37042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  <sheetName val="切割 MTL"/>
      <sheetName val="切割 D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ep be"/>
      <sheetName val="Thep than"/>
      <sheetName val="Thep xa mu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km248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Sheet6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KM"/>
      <sheetName val="KHOANMUC"/>
      <sheetName val="QTNC"/>
      <sheetName val="CPQL"/>
      <sheetName val="SANLUONG"/>
      <sheetName val="SSCP-SL"/>
      <sheetName val="CPSX"/>
      <sheetName val="CDSL (2)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H du toan "/>
      <sheetName val="Du toan "/>
      <sheetName val="C.Tinh"/>
      <sheetName val="TK_cap"/>
      <sheetName val="tb1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Congty"/>
      <sheetName val="VPPN"/>
      <sheetName val="XN74"/>
      <sheetName val="XN54"/>
      <sheetName val="XN33"/>
      <sheetName val="NK96"/>
      <sheetName val="XL4Test5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Tonghop"/>
      <sheetName val="Sheet7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6"/>
  <sheetViews>
    <sheetView zoomScalePageLayoutView="0" workbookViewId="0" topLeftCell="A1">
      <selection activeCell="H2" sqref="H2"/>
    </sheetView>
  </sheetViews>
  <sheetFormatPr defaultColWidth="3.875" defaultRowHeight="12.75"/>
  <cols>
    <col min="1" max="1" width="4.75390625" style="0" customWidth="1"/>
    <col min="2" max="2" width="4.875" style="0" customWidth="1"/>
    <col min="3" max="3" width="17.75390625" style="0" customWidth="1"/>
    <col min="4" max="4" width="8.75390625" style="0" customWidth="1"/>
    <col min="5" max="5" width="10.75390625" style="0" customWidth="1"/>
    <col min="6" max="6" width="22.375" style="0" customWidth="1"/>
    <col min="7" max="7" width="7.125" style="0" customWidth="1"/>
    <col min="8" max="8" width="3.75390625" style="0" customWidth="1"/>
    <col min="9" max="9" width="4.00390625" style="0" customWidth="1"/>
    <col min="10" max="10" width="3.875" style="0" customWidth="1"/>
    <col min="11" max="11" width="4.00390625" style="0" customWidth="1"/>
    <col min="12" max="14" width="3.625" style="0" customWidth="1"/>
    <col min="15" max="15" width="3.875" style="0" customWidth="1"/>
    <col min="16" max="16" width="4.125" style="0" customWidth="1"/>
    <col min="17" max="18" width="3.875" style="0" customWidth="1"/>
    <col min="19" max="19" width="3.75390625" style="0" customWidth="1"/>
    <col min="20" max="20" width="3.625" style="0" customWidth="1"/>
    <col min="21" max="21" width="3.875" style="0" customWidth="1"/>
    <col min="22" max="22" width="3.75390625" style="0" customWidth="1"/>
    <col min="23" max="23" width="3.625" style="0" customWidth="1"/>
    <col min="24" max="25" width="3.75390625" style="0" customWidth="1"/>
    <col min="26" max="26" width="3.625" style="0" customWidth="1"/>
    <col min="27" max="27" width="3.375" style="0" customWidth="1"/>
    <col min="28" max="30" width="3.75390625" style="0" customWidth="1"/>
    <col min="31" max="31" width="3.625" style="0" customWidth="1"/>
    <col min="32" max="33" width="3.375" style="0" customWidth="1"/>
    <col min="34" max="35" width="3.625" style="0" customWidth="1"/>
    <col min="36" max="36" width="3.375" style="0" customWidth="1"/>
    <col min="37" max="37" width="3.125" style="0" customWidth="1"/>
    <col min="38" max="38" width="3.375" style="0" customWidth="1"/>
    <col min="39" max="39" width="3.125" style="0" customWidth="1"/>
    <col min="40" max="40" width="3.625" style="0" customWidth="1"/>
    <col min="41" max="41" width="3.375" style="0" customWidth="1"/>
    <col min="42" max="42" width="3.625" style="0" customWidth="1"/>
    <col min="43" max="43" width="3.375" style="0" customWidth="1"/>
    <col min="44" max="44" width="3.625" style="0" customWidth="1"/>
    <col min="45" max="45" width="3.75390625" style="0" customWidth="1"/>
    <col min="46" max="48" width="3.625" style="0" customWidth="1"/>
    <col min="49" max="49" width="3.75390625" style="0" customWidth="1"/>
    <col min="50" max="50" width="3.875" style="0" customWidth="1"/>
    <col min="51" max="51" width="3.625" style="0" customWidth="1"/>
    <col min="52" max="52" width="3.75390625" style="0" customWidth="1"/>
    <col min="53" max="53" width="3.375" style="0" customWidth="1"/>
    <col min="54" max="54" width="3.625" style="0" customWidth="1"/>
    <col min="55" max="55" width="3.75390625" style="0" customWidth="1"/>
    <col min="56" max="56" width="3.375" style="0" customWidth="1"/>
    <col min="57" max="57" width="3.625" style="0" customWidth="1"/>
    <col min="58" max="58" width="3.375" style="0" customWidth="1"/>
    <col min="59" max="59" width="3.75390625" style="0" customWidth="1"/>
    <col min="60" max="60" width="3.25390625" style="0" customWidth="1"/>
    <col min="61" max="61" width="3.375" style="0" customWidth="1"/>
    <col min="62" max="62" width="3.625" style="0" customWidth="1"/>
    <col min="63" max="63" width="3.375" style="0" customWidth="1"/>
    <col min="64" max="64" width="3.125" style="0" customWidth="1"/>
    <col min="65" max="66" width="5.00390625" style="0" customWidth="1"/>
    <col min="67" max="67" width="5.875" style="0" customWidth="1"/>
    <col min="68" max="73" width="3.875" style="0" customWidth="1"/>
    <col min="74" max="74" width="5.125" style="0" customWidth="1"/>
    <col min="75" max="122" width="3.875" style="0" customWidth="1"/>
    <col min="123" max="123" width="5.125" style="0" customWidth="1"/>
    <col min="124" max="124" width="5.00390625" style="0" customWidth="1"/>
    <col min="125" max="125" width="4.625" style="0" customWidth="1"/>
    <col min="126" max="184" width="3.875" style="0" customWidth="1"/>
    <col min="185" max="185" width="4.875" style="0" customWidth="1"/>
    <col min="186" max="186" width="5.00390625" style="0" customWidth="1"/>
    <col min="187" max="187" width="4.375" style="0" customWidth="1"/>
    <col min="188" max="245" width="3.875" style="0" customWidth="1"/>
    <col min="246" max="246" width="4.875" style="0" customWidth="1"/>
    <col min="247" max="247" width="5.25390625" style="0" customWidth="1"/>
  </cols>
  <sheetData>
    <row r="1" spans="1:23" ht="19.5">
      <c r="A1" s="1"/>
      <c r="B1" s="587" t="s">
        <v>0</v>
      </c>
      <c r="C1" s="588"/>
      <c r="D1" s="588"/>
      <c r="E1" s="588"/>
      <c r="F1" s="588"/>
      <c r="G1" s="588"/>
      <c r="J1" s="589" t="s">
        <v>119</v>
      </c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</row>
    <row r="2" spans="1:51" ht="15.75">
      <c r="A2" s="1"/>
      <c r="B2" s="588" t="s">
        <v>116</v>
      </c>
      <c r="C2" s="588"/>
      <c r="D2" s="588"/>
      <c r="E2" s="79"/>
      <c r="F2" s="79"/>
      <c r="J2" s="590" t="s">
        <v>194</v>
      </c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AY2" s="57"/>
    </row>
    <row r="3" spans="1:248" ht="15" customHeight="1">
      <c r="A3" s="582" t="s">
        <v>2</v>
      </c>
      <c r="B3" s="582" t="s">
        <v>52</v>
      </c>
      <c r="C3" s="584" t="s">
        <v>53</v>
      </c>
      <c r="D3" s="563" t="s">
        <v>5</v>
      </c>
      <c r="E3" s="555" t="s">
        <v>6</v>
      </c>
      <c r="F3" s="555" t="s">
        <v>196</v>
      </c>
      <c r="G3" s="555" t="s">
        <v>195</v>
      </c>
      <c r="H3" s="579" t="s">
        <v>107</v>
      </c>
      <c r="I3" s="579"/>
      <c r="J3" s="579"/>
      <c r="K3" s="579"/>
      <c r="L3" s="579"/>
      <c r="M3" s="579"/>
      <c r="N3" s="579"/>
      <c r="O3" s="579" t="s">
        <v>108</v>
      </c>
      <c r="P3" s="579"/>
      <c r="Q3" s="579"/>
      <c r="R3" s="579"/>
      <c r="S3" s="579"/>
      <c r="T3" s="579"/>
      <c r="U3" s="579"/>
      <c r="V3" s="579"/>
      <c r="W3" s="579" t="s">
        <v>109</v>
      </c>
      <c r="X3" s="579"/>
      <c r="Y3" s="579"/>
      <c r="Z3" s="579"/>
      <c r="AA3" s="579"/>
      <c r="AB3" s="579"/>
      <c r="AC3" s="579"/>
      <c r="AD3" s="579"/>
      <c r="AE3" s="579" t="s">
        <v>111</v>
      </c>
      <c r="AF3" s="579"/>
      <c r="AG3" s="579"/>
      <c r="AH3" s="579"/>
      <c r="AI3" s="579"/>
      <c r="AJ3" s="579"/>
      <c r="AK3" s="579"/>
      <c r="AL3" s="579"/>
      <c r="AM3" s="579"/>
      <c r="AN3" s="579" t="s">
        <v>112</v>
      </c>
      <c r="AO3" s="579"/>
      <c r="AP3" s="579"/>
      <c r="AQ3" s="579"/>
      <c r="AR3" s="579"/>
      <c r="AS3" s="579"/>
      <c r="AT3" s="579"/>
      <c r="AU3" s="579" t="s">
        <v>50</v>
      </c>
      <c r="AV3" s="579"/>
      <c r="AW3" s="579"/>
      <c r="AX3" s="579"/>
      <c r="AY3" s="579"/>
      <c r="AZ3" s="579"/>
      <c r="BA3" s="579"/>
      <c r="BB3" s="579" t="s">
        <v>113</v>
      </c>
      <c r="BC3" s="579"/>
      <c r="BD3" s="579"/>
      <c r="BE3" s="579"/>
      <c r="BF3" s="579"/>
      <c r="BG3" s="579"/>
      <c r="BH3" s="579"/>
      <c r="BI3" s="579" t="s">
        <v>114</v>
      </c>
      <c r="BJ3" s="579"/>
      <c r="BK3" s="579"/>
      <c r="BL3" s="579"/>
      <c r="BM3" s="569" t="s">
        <v>56</v>
      </c>
      <c r="BN3" s="565"/>
      <c r="BO3" s="566"/>
      <c r="BP3" s="560" t="s">
        <v>121</v>
      </c>
      <c r="BQ3" s="561"/>
      <c r="BR3" s="561"/>
      <c r="BS3" s="561"/>
      <c r="BT3" s="561"/>
      <c r="BU3" s="561"/>
      <c r="BV3" s="562"/>
      <c r="BW3" s="561" t="s">
        <v>122</v>
      </c>
      <c r="BX3" s="561"/>
      <c r="BY3" s="561"/>
      <c r="BZ3" s="561"/>
      <c r="CA3" s="561"/>
      <c r="CB3" s="562"/>
      <c r="CC3" s="561" t="s">
        <v>131</v>
      </c>
      <c r="CD3" s="561"/>
      <c r="CE3" s="561"/>
      <c r="CF3" s="561"/>
      <c r="CG3" s="561"/>
      <c r="CH3" s="562"/>
      <c r="CI3" s="561" t="s">
        <v>58</v>
      </c>
      <c r="CJ3" s="561"/>
      <c r="CK3" s="561"/>
      <c r="CL3" s="561"/>
      <c r="CM3" s="561"/>
      <c r="CN3" s="562"/>
      <c r="CO3" s="560" t="s">
        <v>123</v>
      </c>
      <c r="CP3" s="561"/>
      <c r="CQ3" s="561"/>
      <c r="CR3" s="561"/>
      <c r="CS3" s="561"/>
      <c r="CT3" s="561"/>
      <c r="CU3" s="561"/>
      <c r="CV3" s="562"/>
      <c r="CW3" s="560" t="s">
        <v>124</v>
      </c>
      <c r="CX3" s="561"/>
      <c r="CY3" s="561"/>
      <c r="CZ3" s="561"/>
      <c r="DA3" s="561"/>
      <c r="DB3" s="561"/>
      <c r="DC3" s="561"/>
      <c r="DD3" s="562"/>
      <c r="DE3" s="560" t="s">
        <v>126</v>
      </c>
      <c r="DF3" s="561"/>
      <c r="DG3" s="561"/>
      <c r="DH3" s="561"/>
      <c r="DI3" s="561"/>
      <c r="DJ3" s="561"/>
      <c r="DK3" s="562"/>
      <c r="DL3" s="576" t="s">
        <v>125</v>
      </c>
      <c r="DM3" s="577"/>
      <c r="DN3" s="577"/>
      <c r="DO3" s="577"/>
      <c r="DP3" s="577"/>
      <c r="DQ3" s="577"/>
      <c r="DR3" s="578"/>
      <c r="DS3" s="569" t="s">
        <v>56</v>
      </c>
      <c r="DT3" s="565"/>
      <c r="DU3" s="566"/>
      <c r="DV3" s="560" t="s">
        <v>151</v>
      </c>
      <c r="DW3" s="561"/>
      <c r="DX3" s="561"/>
      <c r="DY3" s="561"/>
      <c r="DZ3" s="561"/>
      <c r="EA3" s="561"/>
      <c r="EB3" s="562"/>
      <c r="EC3" s="560" t="s">
        <v>160</v>
      </c>
      <c r="ED3" s="561"/>
      <c r="EE3" s="561"/>
      <c r="EF3" s="561"/>
      <c r="EG3" s="561"/>
      <c r="EH3" s="561"/>
      <c r="EI3" s="562"/>
      <c r="EJ3" s="560" t="s">
        <v>154</v>
      </c>
      <c r="EK3" s="561"/>
      <c r="EL3" s="561"/>
      <c r="EM3" s="561"/>
      <c r="EN3" s="561"/>
      <c r="EO3" s="561"/>
      <c r="EP3" s="561"/>
      <c r="EQ3" s="562"/>
      <c r="ER3" s="561" t="s">
        <v>156</v>
      </c>
      <c r="ES3" s="561"/>
      <c r="ET3" s="561"/>
      <c r="EU3" s="561"/>
      <c r="EV3" s="561"/>
      <c r="EW3" s="561"/>
      <c r="EX3" s="561"/>
      <c r="EY3" s="561"/>
      <c r="EZ3" s="562"/>
      <c r="FA3" s="560" t="s">
        <v>153</v>
      </c>
      <c r="FB3" s="561"/>
      <c r="FC3" s="561"/>
      <c r="FD3" s="561"/>
      <c r="FE3" s="561"/>
      <c r="FF3" s="561"/>
      <c r="FG3" s="561"/>
      <c r="FH3" s="561"/>
      <c r="FI3" s="562"/>
      <c r="FJ3" s="560" t="s">
        <v>152</v>
      </c>
      <c r="FK3" s="561"/>
      <c r="FL3" s="561"/>
      <c r="FM3" s="561"/>
      <c r="FN3" s="561"/>
      <c r="FO3" s="561"/>
      <c r="FP3" s="562"/>
      <c r="FQ3" s="560" t="s">
        <v>155</v>
      </c>
      <c r="FR3" s="561"/>
      <c r="FS3" s="561"/>
      <c r="FT3" s="561"/>
      <c r="FU3" s="561"/>
      <c r="FV3" s="561"/>
      <c r="FW3" s="562"/>
      <c r="FX3" s="560" t="s">
        <v>170</v>
      </c>
      <c r="FY3" s="561"/>
      <c r="FZ3" s="561"/>
      <c r="GA3" s="561"/>
      <c r="GB3" s="562"/>
      <c r="GC3" s="569" t="s">
        <v>56</v>
      </c>
      <c r="GD3" s="565"/>
      <c r="GE3" s="566"/>
      <c r="GF3" s="560" t="s">
        <v>171</v>
      </c>
      <c r="GG3" s="561"/>
      <c r="GH3" s="561"/>
      <c r="GI3" s="561"/>
      <c r="GJ3" s="561"/>
      <c r="GK3" s="562"/>
      <c r="GL3" s="560" t="s">
        <v>172</v>
      </c>
      <c r="GM3" s="561"/>
      <c r="GN3" s="561"/>
      <c r="GO3" s="561"/>
      <c r="GP3" s="561"/>
      <c r="GQ3" s="561"/>
      <c r="GR3" s="561"/>
      <c r="GS3" s="562"/>
      <c r="GT3" s="560" t="s">
        <v>59</v>
      </c>
      <c r="GU3" s="561"/>
      <c r="GV3" s="561"/>
      <c r="GW3" s="561"/>
      <c r="GX3" s="561"/>
      <c r="GY3" s="561"/>
      <c r="GZ3" s="562"/>
      <c r="HA3" s="560" t="s">
        <v>173</v>
      </c>
      <c r="HB3" s="561"/>
      <c r="HC3" s="561"/>
      <c r="HD3" s="561"/>
      <c r="HE3" s="561"/>
      <c r="HF3" s="561"/>
      <c r="HG3" s="561"/>
      <c r="HH3" s="560" t="s">
        <v>174</v>
      </c>
      <c r="HI3" s="561"/>
      <c r="HJ3" s="561"/>
      <c r="HK3" s="561"/>
      <c r="HL3" s="561"/>
      <c r="HM3" s="562"/>
      <c r="HN3" s="560" t="s">
        <v>189</v>
      </c>
      <c r="HO3" s="561"/>
      <c r="HP3" s="561"/>
      <c r="HQ3" s="561"/>
      <c r="HR3" s="561"/>
      <c r="HS3" s="561"/>
      <c r="HT3" s="561"/>
      <c r="HU3" s="562"/>
      <c r="HV3" s="560" t="s">
        <v>176</v>
      </c>
      <c r="HW3" s="561"/>
      <c r="HX3" s="561"/>
      <c r="HY3" s="561"/>
      <c r="HZ3" s="561"/>
      <c r="IA3" s="561"/>
      <c r="IB3" s="561"/>
      <c r="IC3" s="561"/>
      <c r="ID3" s="562"/>
      <c r="IE3" s="560" t="s">
        <v>175</v>
      </c>
      <c r="IF3" s="561"/>
      <c r="IG3" s="561"/>
      <c r="IH3" s="561"/>
      <c r="II3" s="561"/>
      <c r="IJ3" s="561"/>
      <c r="IK3" s="562"/>
      <c r="IL3" s="567" t="s">
        <v>190</v>
      </c>
      <c r="IM3" s="567" t="s">
        <v>54</v>
      </c>
      <c r="IN3" s="563" t="s">
        <v>177</v>
      </c>
    </row>
    <row r="4" spans="1:248" ht="22.5" customHeight="1">
      <c r="A4" s="583"/>
      <c r="B4" s="583"/>
      <c r="C4" s="585"/>
      <c r="D4" s="586"/>
      <c r="E4" s="556"/>
      <c r="F4" s="556"/>
      <c r="G4" s="556"/>
      <c r="H4" s="571" t="s">
        <v>47</v>
      </c>
      <c r="I4" s="573"/>
      <c r="J4" s="573"/>
      <c r="K4" s="571" t="s">
        <v>48</v>
      </c>
      <c r="L4" s="572"/>
      <c r="M4" s="571" t="s">
        <v>49</v>
      </c>
      <c r="N4" s="572"/>
      <c r="O4" s="571" t="s">
        <v>47</v>
      </c>
      <c r="P4" s="573"/>
      <c r="Q4" s="573"/>
      <c r="R4" s="573"/>
      <c r="S4" s="571" t="s">
        <v>48</v>
      </c>
      <c r="T4" s="572"/>
      <c r="U4" s="571" t="s">
        <v>49</v>
      </c>
      <c r="V4" s="572"/>
      <c r="W4" s="571" t="s">
        <v>47</v>
      </c>
      <c r="X4" s="573"/>
      <c r="Y4" s="573"/>
      <c r="Z4" s="573"/>
      <c r="AA4" s="571" t="s">
        <v>48</v>
      </c>
      <c r="AB4" s="572"/>
      <c r="AC4" s="571" t="s">
        <v>49</v>
      </c>
      <c r="AD4" s="572"/>
      <c r="AE4" s="571" t="s">
        <v>47</v>
      </c>
      <c r="AF4" s="573"/>
      <c r="AG4" s="573"/>
      <c r="AH4" s="573"/>
      <c r="AI4" s="573"/>
      <c r="AJ4" s="571" t="s">
        <v>48</v>
      </c>
      <c r="AK4" s="572"/>
      <c r="AL4" s="571" t="s">
        <v>49</v>
      </c>
      <c r="AM4" s="572"/>
      <c r="AN4" s="571" t="s">
        <v>47</v>
      </c>
      <c r="AO4" s="573"/>
      <c r="AP4" s="573"/>
      <c r="AQ4" s="571" t="s">
        <v>48</v>
      </c>
      <c r="AR4" s="572"/>
      <c r="AS4" s="571" t="s">
        <v>49</v>
      </c>
      <c r="AT4" s="572"/>
      <c r="AU4" s="571" t="s">
        <v>47</v>
      </c>
      <c r="AV4" s="573"/>
      <c r="AW4" s="573"/>
      <c r="AX4" s="571" t="s">
        <v>48</v>
      </c>
      <c r="AY4" s="572"/>
      <c r="AZ4" s="571" t="s">
        <v>49</v>
      </c>
      <c r="BA4" s="572"/>
      <c r="BB4" s="571" t="s">
        <v>47</v>
      </c>
      <c r="BC4" s="573"/>
      <c r="BD4" s="573"/>
      <c r="BE4" s="571" t="s">
        <v>48</v>
      </c>
      <c r="BF4" s="572"/>
      <c r="BG4" s="571" t="s">
        <v>49</v>
      </c>
      <c r="BH4" s="572"/>
      <c r="BI4" s="571" t="s">
        <v>47</v>
      </c>
      <c r="BJ4" s="573"/>
      <c r="BK4" s="571" t="s">
        <v>48</v>
      </c>
      <c r="BL4" s="572"/>
      <c r="BM4" s="571" t="s">
        <v>133</v>
      </c>
      <c r="BN4" s="572"/>
      <c r="BO4" s="580" t="s">
        <v>55</v>
      </c>
      <c r="BP4" s="557" t="s">
        <v>47</v>
      </c>
      <c r="BQ4" s="559"/>
      <c r="BR4" s="559"/>
      <c r="BS4" s="571" t="s">
        <v>48</v>
      </c>
      <c r="BT4" s="572"/>
      <c r="BU4" s="571" t="s">
        <v>49</v>
      </c>
      <c r="BV4" s="572"/>
      <c r="BW4" s="559" t="s">
        <v>47</v>
      </c>
      <c r="BX4" s="559"/>
      <c r="BY4" s="571" t="s">
        <v>48</v>
      </c>
      <c r="BZ4" s="572"/>
      <c r="CA4" s="571" t="s">
        <v>49</v>
      </c>
      <c r="CB4" s="572"/>
      <c r="CC4" s="559" t="s">
        <v>47</v>
      </c>
      <c r="CD4" s="559"/>
      <c r="CE4" s="571" t="s">
        <v>48</v>
      </c>
      <c r="CF4" s="572"/>
      <c r="CG4" s="571" t="s">
        <v>49</v>
      </c>
      <c r="CH4" s="572"/>
      <c r="CI4" s="559" t="s">
        <v>47</v>
      </c>
      <c r="CJ4" s="559"/>
      <c r="CK4" s="571" t="s">
        <v>48</v>
      </c>
      <c r="CL4" s="572"/>
      <c r="CM4" s="571" t="s">
        <v>49</v>
      </c>
      <c r="CN4" s="572"/>
      <c r="CO4" s="571" t="s">
        <v>47</v>
      </c>
      <c r="CP4" s="573"/>
      <c r="CQ4" s="573"/>
      <c r="CR4" s="573"/>
      <c r="CS4" s="571" t="s">
        <v>48</v>
      </c>
      <c r="CT4" s="572"/>
      <c r="CU4" s="571" t="s">
        <v>49</v>
      </c>
      <c r="CV4" s="572"/>
      <c r="CW4" s="571" t="s">
        <v>47</v>
      </c>
      <c r="CX4" s="573"/>
      <c r="CY4" s="573"/>
      <c r="CZ4" s="573"/>
      <c r="DA4" s="571" t="s">
        <v>48</v>
      </c>
      <c r="DB4" s="572"/>
      <c r="DC4" s="571" t="s">
        <v>49</v>
      </c>
      <c r="DD4" s="572"/>
      <c r="DE4" s="557" t="s">
        <v>47</v>
      </c>
      <c r="DF4" s="559"/>
      <c r="DG4" s="559"/>
      <c r="DH4" s="571" t="s">
        <v>48</v>
      </c>
      <c r="DI4" s="572"/>
      <c r="DJ4" s="571" t="s">
        <v>49</v>
      </c>
      <c r="DK4" s="572"/>
      <c r="DL4" s="571" t="s">
        <v>47</v>
      </c>
      <c r="DM4" s="573"/>
      <c r="DN4" s="573"/>
      <c r="DO4" s="571" t="s">
        <v>48</v>
      </c>
      <c r="DP4" s="572"/>
      <c r="DQ4" s="571" t="s">
        <v>49</v>
      </c>
      <c r="DR4" s="572"/>
      <c r="DS4" s="571" t="s">
        <v>132</v>
      </c>
      <c r="DT4" s="572"/>
      <c r="DU4" s="574" t="s">
        <v>55</v>
      </c>
      <c r="DV4" s="557" t="s">
        <v>47</v>
      </c>
      <c r="DW4" s="559"/>
      <c r="DX4" s="559"/>
      <c r="DY4" s="571" t="s">
        <v>48</v>
      </c>
      <c r="DZ4" s="572"/>
      <c r="EA4" s="571" t="s">
        <v>49</v>
      </c>
      <c r="EB4" s="572"/>
      <c r="EC4" s="571" t="s">
        <v>47</v>
      </c>
      <c r="ED4" s="573"/>
      <c r="EE4" s="573"/>
      <c r="EF4" s="571" t="s">
        <v>48</v>
      </c>
      <c r="EG4" s="572"/>
      <c r="EH4" s="571" t="s">
        <v>49</v>
      </c>
      <c r="EI4" s="572"/>
      <c r="EJ4" s="571" t="s">
        <v>47</v>
      </c>
      <c r="EK4" s="573"/>
      <c r="EL4" s="573"/>
      <c r="EM4" s="573"/>
      <c r="EN4" s="571" t="s">
        <v>48</v>
      </c>
      <c r="EO4" s="572"/>
      <c r="EP4" s="571" t="s">
        <v>49</v>
      </c>
      <c r="EQ4" s="572"/>
      <c r="ER4" s="573" t="s">
        <v>47</v>
      </c>
      <c r="ES4" s="573"/>
      <c r="ET4" s="573"/>
      <c r="EU4" s="573"/>
      <c r="EV4" s="573"/>
      <c r="EW4" s="571" t="s">
        <v>48</v>
      </c>
      <c r="EX4" s="572"/>
      <c r="EY4" s="571" t="s">
        <v>49</v>
      </c>
      <c r="EZ4" s="572"/>
      <c r="FA4" s="571" t="s">
        <v>47</v>
      </c>
      <c r="FB4" s="573"/>
      <c r="FC4" s="573"/>
      <c r="FD4" s="573"/>
      <c r="FE4" s="573"/>
      <c r="FF4" s="571" t="s">
        <v>48</v>
      </c>
      <c r="FG4" s="572"/>
      <c r="FH4" s="571" t="s">
        <v>49</v>
      </c>
      <c r="FI4" s="572"/>
      <c r="FJ4" s="571" t="s">
        <v>47</v>
      </c>
      <c r="FK4" s="573"/>
      <c r="FL4" s="573"/>
      <c r="FM4" s="571" t="s">
        <v>48</v>
      </c>
      <c r="FN4" s="572"/>
      <c r="FO4" s="571" t="s">
        <v>49</v>
      </c>
      <c r="FP4" s="572"/>
      <c r="FQ4" s="557" t="s">
        <v>47</v>
      </c>
      <c r="FR4" s="559"/>
      <c r="FS4" s="559"/>
      <c r="FT4" s="571" t="s">
        <v>48</v>
      </c>
      <c r="FU4" s="572"/>
      <c r="FV4" s="571" t="s">
        <v>49</v>
      </c>
      <c r="FW4" s="572"/>
      <c r="FX4" s="571" t="s">
        <v>47</v>
      </c>
      <c r="FY4" s="566"/>
      <c r="FZ4" s="571" t="s">
        <v>48</v>
      </c>
      <c r="GA4" s="572"/>
      <c r="GB4" s="125" t="s">
        <v>169</v>
      </c>
      <c r="GC4" s="569" t="s">
        <v>161</v>
      </c>
      <c r="GD4" s="566"/>
      <c r="GE4" s="570" t="s">
        <v>55</v>
      </c>
      <c r="GF4" s="557" t="s">
        <v>47</v>
      </c>
      <c r="GG4" s="559"/>
      <c r="GH4" s="557" t="s">
        <v>48</v>
      </c>
      <c r="GI4" s="558"/>
      <c r="GJ4" s="557" t="s">
        <v>49</v>
      </c>
      <c r="GK4" s="558"/>
      <c r="GL4" s="557" t="s">
        <v>47</v>
      </c>
      <c r="GM4" s="559"/>
      <c r="GN4" s="565"/>
      <c r="GO4" s="566"/>
      <c r="GP4" s="557" t="s">
        <v>48</v>
      </c>
      <c r="GQ4" s="558"/>
      <c r="GR4" s="557" t="s">
        <v>49</v>
      </c>
      <c r="GS4" s="558"/>
      <c r="GT4" s="557" t="s">
        <v>47</v>
      </c>
      <c r="GU4" s="559"/>
      <c r="GV4" s="559"/>
      <c r="GW4" s="557" t="s">
        <v>48</v>
      </c>
      <c r="GX4" s="558"/>
      <c r="GY4" s="557" t="s">
        <v>49</v>
      </c>
      <c r="GZ4" s="558"/>
      <c r="HA4" s="557" t="s">
        <v>47</v>
      </c>
      <c r="HB4" s="559"/>
      <c r="HC4" s="559"/>
      <c r="HD4" s="557" t="s">
        <v>48</v>
      </c>
      <c r="HE4" s="558"/>
      <c r="HF4" s="557" t="s">
        <v>49</v>
      </c>
      <c r="HG4" s="559"/>
      <c r="HH4" s="557" t="s">
        <v>47</v>
      </c>
      <c r="HI4" s="559"/>
      <c r="HJ4" s="557" t="s">
        <v>48</v>
      </c>
      <c r="HK4" s="558"/>
      <c r="HL4" s="557" t="s">
        <v>49</v>
      </c>
      <c r="HM4" s="558"/>
      <c r="HN4" s="557" t="s">
        <v>47</v>
      </c>
      <c r="HO4" s="559"/>
      <c r="HP4" s="559"/>
      <c r="HQ4" s="559"/>
      <c r="HR4" s="557" t="s">
        <v>48</v>
      </c>
      <c r="HS4" s="558"/>
      <c r="HT4" s="557" t="s">
        <v>49</v>
      </c>
      <c r="HU4" s="558"/>
      <c r="HV4" s="557" t="s">
        <v>47</v>
      </c>
      <c r="HW4" s="559"/>
      <c r="HX4" s="559"/>
      <c r="HY4" s="559"/>
      <c r="HZ4" s="559"/>
      <c r="IA4" s="557" t="s">
        <v>48</v>
      </c>
      <c r="IB4" s="558"/>
      <c r="IC4" s="557" t="s">
        <v>49</v>
      </c>
      <c r="ID4" s="558"/>
      <c r="IE4" s="557" t="s">
        <v>47</v>
      </c>
      <c r="IF4" s="559"/>
      <c r="IG4" s="559"/>
      <c r="IH4" s="557" t="s">
        <v>48</v>
      </c>
      <c r="II4" s="558"/>
      <c r="IJ4" s="557" t="s">
        <v>49</v>
      </c>
      <c r="IK4" s="558"/>
      <c r="IL4" s="568"/>
      <c r="IM4" s="568"/>
      <c r="IN4" s="564"/>
    </row>
    <row r="5" spans="1:248" ht="15" customHeight="1">
      <c r="A5" s="583"/>
      <c r="B5" s="583"/>
      <c r="C5" s="585"/>
      <c r="D5" s="586"/>
      <c r="E5" s="556"/>
      <c r="F5" s="556"/>
      <c r="G5" s="556"/>
      <c r="H5" s="189" t="s">
        <v>44</v>
      </c>
      <c r="I5" s="190" t="s">
        <v>45</v>
      </c>
      <c r="J5" s="189" t="s">
        <v>46</v>
      </c>
      <c r="K5" s="191"/>
      <c r="L5" s="191"/>
      <c r="M5" s="191"/>
      <c r="N5" s="191"/>
      <c r="O5" s="189" t="s">
        <v>44</v>
      </c>
      <c r="P5" s="190" t="s">
        <v>45</v>
      </c>
      <c r="Q5" s="189" t="s">
        <v>46</v>
      </c>
      <c r="R5" s="190" t="s">
        <v>51</v>
      </c>
      <c r="S5" s="191"/>
      <c r="T5" s="191"/>
      <c r="U5" s="191"/>
      <c r="V5" s="191"/>
      <c r="W5" s="189" t="s">
        <v>44</v>
      </c>
      <c r="X5" s="190" t="s">
        <v>45</v>
      </c>
      <c r="Y5" s="189" t="s">
        <v>46</v>
      </c>
      <c r="Z5" s="190" t="s">
        <v>51</v>
      </c>
      <c r="AA5" s="191"/>
      <c r="AB5" s="191"/>
      <c r="AC5" s="191"/>
      <c r="AD5" s="191"/>
      <c r="AE5" s="189" t="s">
        <v>44</v>
      </c>
      <c r="AF5" s="190" t="s">
        <v>45</v>
      </c>
      <c r="AG5" s="189" t="s">
        <v>46</v>
      </c>
      <c r="AH5" s="190" t="s">
        <v>51</v>
      </c>
      <c r="AI5" s="189" t="s">
        <v>110</v>
      </c>
      <c r="AJ5" s="191"/>
      <c r="AK5" s="191"/>
      <c r="AL5" s="191"/>
      <c r="AM5" s="191"/>
      <c r="AN5" s="189" t="s">
        <v>44</v>
      </c>
      <c r="AO5" s="190" t="s">
        <v>45</v>
      </c>
      <c r="AP5" s="189" t="s">
        <v>46</v>
      </c>
      <c r="AQ5" s="191"/>
      <c r="AR5" s="191"/>
      <c r="AS5" s="191"/>
      <c r="AT5" s="191"/>
      <c r="AU5" s="189" t="s">
        <v>44</v>
      </c>
      <c r="AV5" s="189" t="s">
        <v>45</v>
      </c>
      <c r="AW5" s="190" t="s">
        <v>46</v>
      </c>
      <c r="AX5" s="191"/>
      <c r="AY5" s="191"/>
      <c r="AZ5" s="191"/>
      <c r="BA5" s="191"/>
      <c r="BB5" s="189" t="s">
        <v>44</v>
      </c>
      <c r="BC5" s="190" t="s">
        <v>45</v>
      </c>
      <c r="BD5" s="189" t="s">
        <v>46</v>
      </c>
      <c r="BE5" s="191"/>
      <c r="BF5" s="191"/>
      <c r="BG5" s="191"/>
      <c r="BH5" s="191"/>
      <c r="BI5" s="189" t="s">
        <v>44</v>
      </c>
      <c r="BJ5" s="190" t="s">
        <v>45</v>
      </c>
      <c r="BK5" s="191"/>
      <c r="BL5" s="191"/>
      <c r="BM5" s="192" t="s">
        <v>44</v>
      </c>
      <c r="BN5" s="192" t="s">
        <v>45</v>
      </c>
      <c r="BO5" s="581"/>
      <c r="BP5" s="189" t="s">
        <v>127</v>
      </c>
      <c r="BQ5" s="190" t="s">
        <v>128</v>
      </c>
      <c r="BR5" s="189" t="s">
        <v>129</v>
      </c>
      <c r="BS5" s="190" t="s">
        <v>44</v>
      </c>
      <c r="BT5" s="189" t="s">
        <v>45</v>
      </c>
      <c r="BU5" s="190" t="s">
        <v>44</v>
      </c>
      <c r="BV5" s="189" t="s">
        <v>45</v>
      </c>
      <c r="BW5" s="190" t="s">
        <v>127</v>
      </c>
      <c r="BX5" s="189" t="s">
        <v>128</v>
      </c>
      <c r="BY5" s="190" t="s">
        <v>44</v>
      </c>
      <c r="BZ5" s="189" t="s">
        <v>45</v>
      </c>
      <c r="CA5" s="190" t="s">
        <v>44</v>
      </c>
      <c r="CB5" s="189" t="s">
        <v>45</v>
      </c>
      <c r="CC5" s="190" t="s">
        <v>127</v>
      </c>
      <c r="CD5" s="189" t="s">
        <v>128</v>
      </c>
      <c r="CE5" s="190" t="s">
        <v>44</v>
      </c>
      <c r="CF5" s="189" t="s">
        <v>45</v>
      </c>
      <c r="CG5" s="190" t="s">
        <v>44</v>
      </c>
      <c r="CH5" s="189" t="s">
        <v>45</v>
      </c>
      <c r="CI5" s="190" t="s">
        <v>127</v>
      </c>
      <c r="CJ5" s="189" t="s">
        <v>128</v>
      </c>
      <c r="CK5" s="190" t="s">
        <v>44</v>
      </c>
      <c r="CL5" s="189" t="s">
        <v>45</v>
      </c>
      <c r="CM5" s="190" t="s">
        <v>44</v>
      </c>
      <c r="CN5" s="189" t="s">
        <v>45</v>
      </c>
      <c r="CO5" s="189" t="s">
        <v>127</v>
      </c>
      <c r="CP5" s="190" t="s">
        <v>128</v>
      </c>
      <c r="CQ5" s="189" t="s">
        <v>129</v>
      </c>
      <c r="CR5" s="190" t="s">
        <v>130</v>
      </c>
      <c r="CS5" s="190" t="s">
        <v>44</v>
      </c>
      <c r="CT5" s="189" t="s">
        <v>45</v>
      </c>
      <c r="CU5" s="190" t="s">
        <v>44</v>
      </c>
      <c r="CV5" s="189" t="s">
        <v>45</v>
      </c>
      <c r="CW5" s="189" t="s">
        <v>127</v>
      </c>
      <c r="CX5" s="190" t="s">
        <v>128</v>
      </c>
      <c r="CY5" s="189" t="s">
        <v>129</v>
      </c>
      <c r="CZ5" s="190" t="s">
        <v>130</v>
      </c>
      <c r="DA5" s="190" t="s">
        <v>44</v>
      </c>
      <c r="DB5" s="189" t="s">
        <v>45</v>
      </c>
      <c r="DC5" s="190" t="s">
        <v>44</v>
      </c>
      <c r="DD5" s="189" t="s">
        <v>45</v>
      </c>
      <c r="DE5" s="189" t="s">
        <v>127</v>
      </c>
      <c r="DF5" s="190" t="s">
        <v>128</v>
      </c>
      <c r="DG5" s="189" t="s">
        <v>129</v>
      </c>
      <c r="DH5" s="190" t="s">
        <v>44</v>
      </c>
      <c r="DI5" s="189" t="s">
        <v>45</v>
      </c>
      <c r="DJ5" s="190" t="s">
        <v>44</v>
      </c>
      <c r="DK5" s="189" t="s">
        <v>45</v>
      </c>
      <c r="DL5" s="189" t="s">
        <v>127</v>
      </c>
      <c r="DM5" s="190" t="s">
        <v>128</v>
      </c>
      <c r="DN5" s="189" t="s">
        <v>129</v>
      </c>
      <c r="DO5" s="190" t="s">
        <v>44</v>
      </c>
      <c r="DP5" s="189" t="s">
        <v>45</v>
      </c>
      <c r="DQ5" s="190" t="s">
        <v>44</v>
      </c>
      <c r="DR5" s="189" t="s">
        <v>45</v>
      </c>
      <c r="DS5" s="190" t="s">
        <v>44</v>
      </c>
      <c r="DT5" s="189" t="s">
        <v>45</v>
      </c>
      <c r="DU5" s="575"/>
      <c r="DV5" s="189" t="s">
        <v>127</v>
      </c>
      <c r="DW5" s="190" t="s">
        <v>128</v>
      </c>
      <c r="DX5" s="189" t="s">
        <v>129</v>
      </c>
      <c r="DY5" s="189" t="s">
        <v>44</v>
      </c>
      <c r="DZ5" s="190" t="s">
        <v>45</v>
      </c>
      <c r="EA5" s="189" t="s">
        <v>44</v>
      </c>
      <c r="EB5" s="190" t="s">
        <v>45</v>
      </c>
      <c r="EC5" s="189" t="s">
        <v>127</v>
      </c>
      <c r="ED5" s="190" t="s">
        <v>128</v>
      </c>
      <c r="EE5" s="190" t="s">
        <v>129</v>
      </c>
      <c r="EF5" s="190" t="s">
        <v>44</v>
      </c>
      <c r="EG5" s="189" t="s">
        <v>45</v>
      </c>
      <c r="EH5" s="190" t="s">
        <v>44</v>
      </c>
      <c r="EI5" s="189" t="s">
        <v>45</v>
      </c>
      <c r="EJ5" s="189" t="s">
        <v>127</v>
      </c>
      <c r="EK5" s="190" t="s">
        <v>128</v>
      </c>
      <c r="EL5" s="190" t="s">
        <v>129</v>
      </c>
      <c r="EM5" s="189" t="s">
        <v>130</v>
      </c>
      <c r="EN5" s="190" t="s">
        <v>44</v>
      </c>
      <c r="EO5" s="189" t="s">
        <v>45</v>
      </c>
      <c r="EP5" s="190" t="s">
        <v>44</v>
      </c>
      <c r="EQ5" s="193" t="s">
        <v>45</v>
      </c>
      <c r="ER5" s="193" t="s">
        <v>127</v>
      </c>
      <c r="ES5" s="190" t="s">
        <v>128</v>
      </c>
      <c r="ET5" s="190" t="s">
        <v>129</v>
      </c>
      <c r="EU5" s="189" t="s">
        <v>130</v>
      </c>
      <c r="EV5" s="189" t="s">
        <v>158</v>
      </c>
      <c r="EW5" s="190" t="s">
        <v>44</v>
      </c>
      <c r="EX5" s="189" t="s">
        <v>45</v>
      </c>
      <c r="EY5" s="190" t="s">
        <v>44</v>
      </c>
      <c r="EZ5" s="189" t="s">
        <v>45</v>
      </c>
      <c r="FA5" s="189" t="s">
        <v>127</v>
      </c>
      <c r="FB5" s="190" t="s">
        <v>128</v>
      </c>
      <c r="FC5" s="190" t="s">
        <v>129</v>
      </c>
      <c r="FD5" s="189" t="s">
        <v>130</v>
      </c>
      <c r="FE5" s="189" t="s">
        <v>158</v>
      </c>
      <c r="FF5" s="190" t="s">
        <v>44</v>
      </c>
      <c r="FG5" s="189" t="s">
        <v>45</v>
      </c>
      <c r="FH5" s="190" t="s">
        <v>44</v>
      </c>
      <c r="FI5" s="189" t="s">
        <v>45</v>
      </c>
      <c r="FJ5" s="189" t="s">
        <v>127</v>
      </c>
      <c r="FK5" s="190" t="s">
        <v>128</v>
      </c>
      <c r="FL5" s="189" t="s">
        <v>129</v>
      </c>
      <c r="FM5" s="189" t="s">
        <v>44</v>
      </c>
      <c r="FN5" s="190" t="s">
        <v>45</v>
      </c>
      <c r="FO5" s="189" t="s">
        <v>44</v>
      </c>
      <c r="FP5" s="190" t="s">
        <v>45</v>
      </c>
      <c r="FQ5" s="189" t="s">
        <v>127</v>
      </c>
      <c r="FR5" s="190" t="s">
        <v>128</v>
      </c>
      <c r="FS5" s="189" t="s">
        <v>129</v>
      </c>
      <c r="FT5" s="189" t="s">
        <v>44</v>
      </c>
      <c r="FU5" s="190" t="s">
        <v>45</v>
      </c>
      <c r="FV5" s="189" t="s">
        <v>44</v>
      </c>
      <c r="FW5" s="190" t="s">
        <v>45</v>
      </c>
      <c r="FX5" s="189" t="s">
        <v>127</v>
      </c>
      <c r="FY5" s="190" t="s">
        <v>128</v>
      </c>
      <c r="FZ5" s="189" t="s">
        <v>127</v>
      </c>
      <c r="GA5" s="190" t="s">
        <v>128</v>
      </c>
      <c r="GB5" s="190"/>
      <c r="GC5" s="189" t="s">
        <v>44</v>
      </c>
      <c r="GD5" s="190" t="s">
        <v>45</v>
      </c>
      <c r="GE5" s="556"/>
      <c r="GF5" s="194" t="s">
        <v>127</v>
      </c>
      <c r="GG5" s="195" t="s">
        <v>128</v>
      </c>
      <c r="GH5" s="194" t="s">
        <v>44</v>
      </c>
      <c r="GI5" s="195" t="s">
        <v>45</v>
      </c>
      <c r="GJ5" s="194" t="s">
        <v>44</v>
      </c>
      <c r="GK5" s="195" t="s">
        <v>45</v>
      </c>
      <c r="GL5" s="194" t="s">
        <v>127</v>
      </c>
      <c r="GM5" s="195" t="s">
        <v>128</v>
      </c>
      <c r="GN5" s="194" t="s">
        <v>129</v>
      </c>
      <c r="GO5" s="195" t="s">
        <v>130</v>
      </c>
      <c r="GP5" s="194" t="s">
        <v>44</v>
      </c>
      <c r="GQ5" s="195" t="s">
        <v>45</v>
      </c>
      <c r="GR5" s="194" t="s">
        <v>44</v>
      </c>
      <c r="GS5" s="195" t="s">
        <v>45</v>
      </c>
      <c r="GT5" s="194" t="s">
        <v>127</v>
      </c>
      <c r="GU5" s="195" t="s">
        <v>128</v>
      </c>
      <c r="GV5" s="194" t="s">
        <v>129</v>
      </c>
      <c r="GW5" s="194" t="s">
        <v>44</v>
      </c>
      <c r="GX5" s="195" t="s">
        <v>45</v>
      </c>
      <c r="GY5" s="194" t="s">
        <v>44</v>
      </c>
      <c r="GZ5" s="195" t="s">
        <v>45</v>
      </c>
      <c r="HA5" s="194" t="s">
        <v>127</v>
      </c>
      <c r="HB5" s="195" t="s">
        <v>128</v>
      </c>
      <c r="HC5" s="194" t="s">
        <v>129</v>
      </c>
      <c r="HD5" s="194" t="s">
        <v>44</v>
      </c>
      <c r="HE5" s="195" t="s">
        <v>45</v>
      </c>
      <c r="HF5" s="194" t="s">
        <v>44</v>
      </c>
      <c r="HG5" s="186" t="s">
        <v>45</v>
      </c>
      <c r="HH5" s="194" t="s">
        <v>127</v>
      </c>
      <c r="HI5" s="195" t="s">
        <v>128</v>
      </c>
      <c r="HJ5" s="194" t="s">
        <v>44</v>
      </c>
      <c r="HK5" s="195" t="s">
        <v>45</v>
      </c>
      <c r="HL5" s="194" t="s">
        <v>44</v>
      </c>
      <c r="HM5" s="195" t="s">
        <v>45</v>
      </c>
      <c r="HN5" s="194" t="s">
        <v>127</v>
      </c>
      <c r="HO5" s="195" t="s">
        <v>128</v>
      </c>
      <c r="HP5" s="195" t="s">
        <v>129</v>
      </c>
      <c r="HQ5" s="194" t="s">
        <v>130</v>
      </c>
      <c r="HR5" s="194" t="s">
        <v>44</v>
      </c>
      <c r="HS5" s="195" t="s">
        <v>45</v>
      </c>
      <c r="HT5" s="194" t="s">
        <v>44</v>
      </c>
      <c r="HU5" s="195" t="s">
        <v>45</v>
      </c>
      <c r="HV5" s="194" t="s">
        <v>127</v>
      </c>
      <c r="HW5" s="195" t="s">
        <v>128</v>
      </c>
      <c r="HX5" s="194" t="s">
        <v>129</v>
      </c>
      <c r="HY5" s="195" t="s">
        <v>130</v>
      </c>
      <c r="HZ5" s="196" t="s">
        <v>158</v>
      </c>
      <c r="IA5" s="194" t="s">
        <v>44</v>
      </c>
      <c r="IB5" s="195" t="s">
        <v>45</v>
      </c>
      <c r="IC5" s="194" t="s">
        <v>44</v>
      </c>
      <c r="ID5" s="195" t="s">
        <v>45</v>
      </c>
      <c r="IE5" s="194"/>
      <c r="IF5" s="195"/>
      <c r="IG5" s="194"/>
      <c r="IH5" s="196"/>
      <c r="II5" s="196"/>
      <c r="IJ5" s="196"/>
      <c r="IK5" s="196"/>
      <c r="IL5" s="568"/>
      <c r="IM5" s="568"/>
      <c r="IN5" s="197" t="s">
        <v>45</v>
      </c>
    </row>
    <row r="6" spans="1:248" ht="13.5" customHeight="1">
      <c r="A6" s="13">
        <v>1</v>
      </c>
      <c r="B6" s="14">
        <v>1</v>
      </c>
      <c r="C6" s="83" t="s">
        <v>23</v>
      </c>
      <c r="D6" s="84" t="s">
        <v>67</v>
      </c>
      <c r="E6" s="199" t="s">
        <v>199</v>
      </c>
      <c r="F6" s="84"/>
      <c r="G6" s="113" t="s">
        <v>197</v>
      </c>
      <c r="H6" s="58">
        <v>5</v>
      </c>
      <c r="I6" s="58">
        <v>8</v>
      </c>
      <c r="J6" s="58">
        <v>5</v>
      </c>
      <c r="K6" s="75">
        <v>4</v>
      </c>
      <c r="L6" s="60"/>
      <c r="M6" s="61">
        <f aca="true" t="shared" si="0" ref="M6:M37">ROUND((SUM(H6:J6)/3*0.3+K6*0.7),0)</f>
        <v>5</v>
      </c>
      <c r="N6" s="60"/>
      <c r="O6" s="58">
        <v>6</v>
      </c>
      <c r="P6" s="58">
        <v>7</v>
      </c>
      <c r="Q6" s="58">
        <v>7</v>
      </c>
      <c r="R6" s="58">
        <v>6</v>
      </c>
      <c r="S6" s="60">
        <v>5</v>
      </c>
      <c r="T6" s="60"/>
      <c r="U6" s="61">
        <f aca="true" t="shared" si="1" ref="U6:U37">ROUND((SUM(O6:R6)/4*0.3+S6*0.7),0)</f>
        <v>5</v>
      </c>
      <c r="V6" s="101">
        <f aca="true" t="shared" si="2" ref="V6:V37">ROUND((SUM(O6:R6)/4*0.3+MAX(S6:T6)*0.7),0)</f>
        <v>5</v>
      </c>
      <c r="W6" s="78">
        <v>7</v>
      </c>
      <c r="X6" s="58">
        <v>5</v>
      </c>
      <c r="Y6" s="58">
        <v>6</v>
      </c>
      <c r="Z6" s="58">
        <v>7</v>
      </c>
      <c r="AA6" s="60">
        <v>6</v>
      </c>
      <c r="AB6" s="60"/>
      <c r="AC6" s="61">
        <f aca="true" t="shared" si="3" ref="AC6:AC37">ROUND((SUM(W6:Z6)/4*0.3+AA6*0.7),0)</f>
        <v>6</v>
      </c>
      <c r="AD6" s="60"/>
      <c r="AE6" s="58">
        <v>7</v>
      </c>
      <c r="AF6" s="58">
        <v>7</v>
      </c>
      <c r="AG6" s="58">
        <v>7</v>
      </c>
      <c r="AH6" s="58">
        <v>8</v>
      </c>
      <c r="AI6" s="58">
        <v>8</v>
      </c>
      <c r="AJ6" s="60">
        <v>6</v>
      </c>
      <c r="AK6" s="60"/>
      <c r="AL6" s="61">
        <f aca="true" t="shared" si="4" ref="AL6:AL37">ROUND((SUM(AE6:AI6)/5*0.3+AJ6*0.7),0)</f>
        <v>6</v>
      </c>
      <c r="AM6" s="60"/>
      <c r="AN6" s="58">
        <v>7</v>
      </c>
      <c r="AO6" s="58">
        <v>7</v>
      </c>
      <c r="AP6" s="58">
        <v>8</v>
      </c>
      <c r="AQ6" s="60">
        <v>7</v>
      </c>
      <c r="AR6" s="60"/>
      <c r="AS6" s="61">
        <f aca="true" t="shared" si="5" ref="AS6:AS37">ROUND((SUM(AN6:AP6)/3*0.3+AQ6*0.7),0)</f>
        <v>7</v>
      </c>
      <c r="AT6" s="60"/>
      <c r="AU6" s="58">
        <v>6</v>
      </c>
      <c r="AV6" s="58">
        <v>6</v>
      </c>
      <c r="AW6" s="58">
        <v>7</v>
      </c>
      <c r="AX6" s="60">
        <v>6</v>
      </c>
      <c r="AY6" s="60"/>
      <c r="AZ6" s="61">
        <f aca="true" t="shared" si="6" ref="AZ6:AZ37">ROUND((SUM(AU6:AW6)/3*0.3+AX6*0.7),0)</f>
        <v>6</v>
      </c>
      <c r="BA6" s="101">
        <f aca="true" t="shared" si="7" ref="BA6:BA37">ROUND((SUM(AU6:AW6)/3*0.3+MAX(AX6:AY6)*0.7),0)</f>
        <v>6</v>
      </c>
      <c r="BB6" s="60">
        <v>6</v>
      </c>
      <c r="BC6" s="60">
        <v>6</v>
      </c>
      <c r="BD6" s="60">
        <v>8</v>
      </c>
      <c r="BE6" s="60">
        <v>6</v>
      </c>
      <c r="BF6" s="60"/>
      <c r="BG6" s="61">
        <f aca="true" t="shared" si="8" ref="BG6:BG37">ROUND((SUM(BB6:BD6)/3*0.3+BE6*0.7),0)</f>
        <v>6</v>
      </c>
      <c r="BH6" s="60"/>
      <c r="BI6" s="58">
        <v>6</v>
      </c>
      <c r="BJ6" s="58">
        <v>7</v>
      </c>
      <c r="BK6" s="60">
        <v>6</v>
      </c>
      <c r="BL6" s="60"/>
      <c r="BM6" s="62">
        <f aca="true" t="shared" si="9" ref="BM6:BM37">(M6*3+U6*3+AC6*4+AL6*5+AS6*3+AZ6*3+BG6*3)/24</f>
        <v>5.875</v>
      </c>
      <c r="BN6" s="98">
        <f aca="true" t="shared" si="10" ref="BN6:BN37">(M6*3+V6*3+AC6*4+AL6*5+AS6*3+BA6*3+BG6*3)/24</f>
        <v>5.875</v>
      </c>
      <c r="BO6" s="64" t="str">
        <f aca="true" t="shared" si="11" ref="BO6:BO37">IF(BN6&gt;=8,"Giái",IF(BN6&gt;=7,"Kh¸",IF(BN6&gt;=6,"TBK",IF(BN6&gt;=5,"TB",IF(BN6&gt;=4,"YÕu",IF(BN6&lt;4,"KÐm"))))))</f>
        <v>TB</v>
      </c>
      <c r="BP6" s="58">
        <v>6</v>
      </c>
      <c r="BQ6" s="58">
        <v>7</v>
      </c>
      <c r="BR6" s="58">
        <v>7</v>
      </c>
      <c r="BS6" s="58">
        <v>7</v>
      </c>
      <c r="BT6" s="58"/>
      <c r="BU6" s="101">
        <f>ROUND((SUM(BP6:BR6)/3*0.3+BS6*0.7),0)</f>
        <v>7</v>
      </c>
      <c r="BV6" s="75"/>
      <c r="BW6" s="60">
        <v>8</v>
      </c>
      <c r="BX6" s="60">
        <v>6</v>
      </c>
      <c r="BY6" s="58">
        <v>8</v>
      </c>
      <c r="BZ6" s="61"/>
      <c r="CA6" s="101">
        <f>ROUND((SUM(BW6:BX6)/2*0.3+BY6*0.7),0)</f>
        <v>8</v>
      </c>
      <c r="CB6" s="101">
        <f>ROUND((SUM(BW6:BX6)/2*0.3+MAX(BY6:BZ6)*0.7),0)</f>
        <v>8</v>
      </c>
      <c r="CC6" s="58">
        <v>7</v>
      </c>
      <c r="CD6" s="60">
        <v>7</v>
      </c>
      <c r="CE6" s="58">
        <v>6</v>
      </c>
      <c r="CF6" s="58"/>
      <c r="CG6" s="101">
        <f>ROUND((SUM(CC6:CD6)/2*0.3+CE6*0.7),0)</f>
        <v>6</v>
      </c>
      <c r="CH6" s="101">
        <f>ROUND((SUM(CC6:CD6)/2*0.3+MAX(CE6:CF6)*0.7),0)</f>
        <v>6</v>
      </c>
      <c r="CI6" s="58">
        <v>7</v>
      </c>
      <c r="CJ6" s="60">
        <v>8</v>
      </c>
      <c r="CK6" s="58">
        <v>7</v>
      </c>
      <c r="CL6" s="58"/>
      <c r="CM6" s="101">
        <f>ROUND((SUM(CI6:CJ6)/2*0.3+CK6*0.7),0)</f>
        <v>7</v>
      </c>
      <c r="CN6" s="75"/>
      <c r="CO6" s="58">
        <v>7</v>
      </c>
      <c r="CP6" s="58">
        <v>6</v>
      </c>
      <c r="CQ6" s="60">
        <v>8</v>
      </c>
      <c r="CR6" s="60">
        <v>7</v>
      </c>
      <c r="CS6" s="93">
        <v>2</v>
      </c>
      <c r="CT6" s="58">
        <v>4</v>
      </c>
      <c r="CU6" s="105">
        <f>ROUND((SUM(CO6:CR6)/4*0.3+CS6*0.7),0)</f>
        <v>4</v>
      </c>
      <c r="CV6" s="101">
        <f>ROUND((SUM(CO6:CR6)/4*0.3+MAX(CS6:CT6)*0.7),0)</f>
        <v>5</v>
      </c>
      <c r="CW6" s="58">
        <v>6</v>
      </c>
      <c r="CX6" s="60">
        <v>7</v>
      </c>
      <c r="CY6" s="60">
        <v>7</v>
      </c>
      <c r="CZ6" s="60">
        <v>8</v>
      </c>
      <c r="DA6" s="58">
        <v>6</v>
      </c>
      <c r="DB6" s="58"/>
      <c r="DC6" s="101">
        <f>ROUND((SUM(CW6:CZ6)/4*0.3+DA6*0.7),0)</f>
        <v>6</v>
      </c>
      <c r="DD6" s="61"/>
      <c r="DE6" s="58">
        <v>6</v>
      </c>
      <c r="DF6" s="58"/>
      <c r="DG6" s="60">
        <v>7</v>
      </c>
      <c r="DH6" s="58">
        <v>7</v>
      </c>
      <c r="DI6" s="58"/>
      <c r="DJ6" s="101">
        <f>ROUND((SUM(DE6:DG6)/3*0.3+DH6*0.7),0)</f>
        <v>6</v>
      </c>
      <c r="DK6" s="61"/>
      <c r="DL6" s="58">
        <v>5</v>
      </c>
      <c r="DM6" s="60">
        <v>6</v>
      </c>
      <c r="DN6" s="60">
        <v>7</v>
      </c>
      <c r="DO6" s="94">
        <v>7</v>
      </c>
      <c r="DP6" s="94"/>
      <c r="DQ6" s="101">
        <f>ROUND((SUM(DL6:DN6)/3*0.3+DO6*0.7),0)</f>
        <v>7</v>
      </c>
      <c r="DR6" s="94"/>
      <c r="DS6" s="98">
        <f>(BU6*3+CA6*2+CG6*2+CM6*2+CU6*4+DC6*4+DJ6*3+DQ6*3)/23</f>
        <v>6.173913043478261</v>
      </c>
      <c r="DT6" s="98">
        <f>(BU6*3+CB6*2+CH6*2+CM6*2+CV6*4+DC6*4+DJ6*3+DQ6*3)/23</f>
        <v>6.3478260869565215</v>
      </c>
      <c r="DU6" s="96" t="str">
        <f>IF(DT6&gt;=8,"Giái",IF(DT6&gt;=7,"Kh¸",IF(DT6&gt;=6,"TBK",IF(DT6&gt;=5,"TB",IF(DT6&gt;=4,"YÕu",IF(DT6&lt;4,"KÐm"))))))</f>
        <v>TBK</v>
      </c>
      <c r="DV6" s="58">
        <v>7</v>
      </c>
      <c r="DW6" s="58">
        <v>7</v>
      </c>
      <c r="DX6" s="58">
        <v>8</v>
      </c>
      <c r="DY6" s="58">
        <v>6</v>
      </c>
      <c r="DZ6" s="58"/>
      <c r="EA6" s="101">
        <f>ROUND((SUM(DV6:DX6)/3*0.3+DY6*0.7),0)</f>
        <v>6</v>
      </c>
      <c r="EB6" s="101">
        <f>ROUND((SUM(DV6:DX6)/3*0.3+MAX(DY6:DZ6)*0.7),0)</f>
        <v>6</v>
      </c>
      <c r="EC6" s="75">
        <v>7</v>
      </c>
      <c r="ED6" s="75">
        <v>7</v>
      </c>
      <c r="EE6" s="75">
        <v>7</v>
      </c>
      <c r="EF6" s="75">
        <v>7</v>
      </c>
      <c r="EG6" s="75"/>
      <c r="EH6" s="101">
        <f>ROUND((SUM(EC6:EE6)/3*0.3+EF6*0.7),0)</f>
        <v>7</v>
      </c>
      <c r="EI6" s="101">
        <f>ROUND((SUM(EC6:EE6)/3*0.3+MAX(EF6:EG6)*0.7),0)</f>
        <v>7</v>
      </c>
      <c r="EJ6" s="58">
        <v>6</v>
      </c>
      <c r="EK6" s="58">
        <v>6</v>
      </c>
      <c r="EL6" s="60">
        <v>7</v>
      </c>
      <c r="EM6" s="60">
        <v>7</v>
      </c>
      <c r="EN6" s="58">
        <v>6</v>
      </c>
      <c r="EO6" s="58"/>
      <c r="EP6" s="101">
        <f>ROUND((SUM(EJ6:EM6)/4*0.3+EN6*0.7),0)</f>
        <v>6</v>
      </c>
      <c r="EQ6" s="75"/>
      <c r="ER6" s="75">
        <v>4</v>
      </c>
      <c r="ES6" s="75">
        <v>6</v>
      </c>
      <c r="ET6" s="75">
        <v>7</v>
      </c>
      <c r="EU6" s="75">
        <v>8</v>
      </c>
      <c r="EV6" s="75">
        <v>6</v>
      </c>
      <c r="EW6" s="75">
        <v>5</v>
      </c>
      <c r="EX6" s="75"/>
      <c r="EY6" s="101">
        <f>ROUND((SUM(ER6:EV6)/5*0.3+EW6*0.7),0)</f>
        <v>5</v>
      </c>
      <c r="EZ6" s="101">
        <f>ROUND((SUM(ER6:EV6)/5*0.3+MAX(EW6:EX6)*0.7),0)</f>
        <v>5</v>
      </c>
      <c r="FA6" s="58">
        <v>7</v>
      </c>
      <c r="FB6" s="60">
        <v>8</v>
      </c>
      <c r="FC6" s="60">
        <v>8</v>
      </c>
      <c r="FD6" s="60">
        <v>8</v>
      </c>
      <c r="FE6" s="60">
        <v>9</v>
      </c>
      <c r="FF6" s="58">
        <v>7</v>
      </c>
      <c r="FG6" s="58"/>
      <c r="FH6" s="101">
        <f>ROUND((SUM(FA6:FE6)/5*0.3+FF6*0.7),0)</f>
        <v>7</v>
      </c>
      <c r="FI6" s="61"/>
      <c r="FJ6" s="58">
        <v>7</v>
      </c>
      <c r="FK6" s="60">
        <v>7</v>
      </c>
      <c r="FL6" s="60">
        <v>8</v>
      </c>
      <c r="FM6" s="58">
        <v>6</v>
      </c>
      <c r="FN6" s="58"/>
      <c r="FO6" s="101">
        <f>ROUND((SUM(FJ6:FL6)/3*0.3+FM6*0.7),0)</f>
        <v>6</v>
      </c>
      <c r="FP6" s="61"/>
      <c r="FQ6" s="58">
        <v>8</v>
      </c>
      <c r="FR6" s="58">
        <v>7</v>
      </c>
      <c r="FS6" s="60">
        <v>7</v>
      </c>
      <c r="FT6" s="93">
        <v>4</v>
      </c>
      <c r="FU6" s="58"/>
      <c r="FV6" s="101">
        <f>ROUND((SUM(FQ6:FS6)/3*0.3+FT6*0.7),0)</f>
        <v>5</v>
      </c>
      <c r="FW6" s="101">
        <f>ROUND((SUM(FQ6:FS6)/3*0.3+MAX(FT6:FU6)*0.7),0)</f>
        <v>5</v>
      </c>
      <c r="FX6" s="75">
        <v>6</v>
      </c>
      <c r="FY6" s="75">
        <v>7</v>
      </c>
      <c r="FZ6" s="101">
        <v>6</v>
      </c>
      <c r="GA6" s="101"/>
      <c r="GB6" s="101">
        <f>ROUND((SUM(FX6:FY6)/2*0.3+FZ6*0.7),0)</f>
        <v>6</v>
      </c>
      <c r="GC6" s="98">
        <f aca="true" t="shared" si="12" ref="GC6:GC37">(EA6*3+EH6*3+EP6*4+EY6*5+FH6*5+FO6*3+FV6*3)/26</f>
        <v>6</v>
      </c>
      <c r="GD6" s="98">
        <f aca="true" t="shared" si="13" ref="GD6:GD37">(EB6*3+EI6*3+EP6*4+EZ6*5+FH6*5+FO6*3+FW6*3)/26</f>
        <v>6</v>
      </c>
      <c r="GE6" s="96" t="str">
        <f>IF(GD6&gt;=8,"Giái",IF(GD6&gt;=7,"Kh¸",IF(GD6&gt;=6,"TBK",IF(GD6&gt;=5,"TB",IF(GD6&gt;=4,"YÕu",IF(GD6&lt;4,"KÐm"))))))</f>
        <v>TBK</v>
      </c>
      <c r="GF6" s="17">
        <v>8</v>
      </c>
      <c r="GG6" s="17">
        <v>6</v>
      </c>
      <c r="GH6" s="17">
        <v>7</v>
      </c>
      <c r="GI6" s="18"/>
      <c r="GJ6" s="101">
        <f>ROUND((SUM(GF6:GG6)/2*0.3+GH6*0.7),0)</f>
        <v>7</v>
      </c>
      <c r="GK6" s="101">
        <f>ROUND((SUM(GF6:GG6)/2*0.3+MAX(GH6:GI6)*0.7),0)</f>
        <v>7</v>
      </c>
      <c r="GL6" s="18">
        <v>8</v>
      </c>
      <c r="GM6" s="18">
        <v>8</v>
      </c>
      <c r="GN6" s="17">
        <v>7</v>
      </c>
      <c r="GO6" s="17">
        <v>7</v>
      </c>
      <c r="GP6" s="18">
        <v>6</v>
      </c>
      <c r="GQ6" s="18"/>
      <c r="GR6" s="101">
        <f>ROUND((SUM(GL6:GO6)/4*0.3+GP6*0.7),0)</f>
        <v>6</v>
      </c>
      <c r="GS6" s="101">
        <f>ROUND((SUM(GL6:GO6)/4*0.3+MAX(GP6:GQ6)*0.7),0)</f>
        <v>6</v>
      </c>
      <c r="GT6" s="17">
        <v>7</v>
      </c>
      <c r="GU6" s="17">
        <v>6</v>
      </c>
      <c r="GV6" s="17">
        <v>7</v>
      </c>
      <c r="GW6" s="18">
        <v>7</v>
      </c>
      <c r="GX6" s="18"/>
      <c r="GY6" s="101">
        <f>ROUND((SUM(GT6:GV6)/3*0.3+GW6*0.7),0)</f>
        <v>7</v>
      </c>
      <c r="GZ6" s="101">
        <f>ROUND((SUM(GT6:GV6)/3*0.3+MAX(GW6:GX6)*0.7),0)</f>
        <v>7</v>
      </c>
      <c r="HA6" s="17">
        <v>4</v>
      </c>
      <c r="HB6" s="17">
        <v>8</v>
      </c>
      <c r="HC6" s="17">
        <v>7</v>
      </c>
      <c r="HD6" s="18">
        <v>5</v>
      </c>
      <c r="HE6" s="18"/>
      <c r="HF6" s="101">
        <f>ROUND((SUM(HA6:HC6)/3*0.3+HD6*0.7),0)</f>
        <v>5</v>
      </c>
      <c r="HG6" s="101">
        <f>ROUND((SUM(HA6:HC6)/3*0.3+MAX(HD6:HE6)*0.7),0)</f>
        <v>5</v>
      </c>
      <c r="HH6" s="17">
        <v>6</v>
      </c>
      <c r="HI6" s="17">
        <v>6</v>
      </c>
      <c r="HJ6" s="18">
        <v>5</v>
      </c>
      <c r="HK6" s="18"/>
      <c r="HL6" s="101">
        <f>ROUND((SUM(HH6:HI6)/2*0.3+HJ6*0.7),0)</f>
        <v>5</v>
      </c>
      <c r="HM6" s="101">
        <f>ROUND((SUM(HH6:HI6)/2*0.3+MAX(HJ6:HK6)*0.7),0)</f>
        <v>5</v>
      </c>
      <c r="HN6" s="17">
        <v>7</v>
      </c>
      <c r="HO6" s="17">
        <v>7</v>
      </c>
      <c r="HP6" s="17">
        <v>7</v>
      </c>
      <c r="HQ6" s="17">
        <v>8</v>
      </c>
      <c r="HR6" s="18">
        <v>7</v>
      </c>
      <c r="HS6" s="18"/>
      <c r="HT6" s="101">
        <f>ROUND((SUM(HN6:HQ6)/3*0.3+HR6*0.7),0)</f>
        <v>8</v>
      </c>
      <c r="HU6" s="101">
        <f>ROUND((SUM(HN6:HQ6)/4*0.3+MAX(HR6:HS6)*0.7),0)</f>
        <v>7</v>
      </c>
      <c r="HV6" s="17">
        <v>8</v>
      </c>
      <c r="HW6" s="17">
        <v>8</v>
      </c>
      <c r="HX6" s="17">
        <v>9</v>
      </c>
      <c r="HY6" s="17">
        <v>7</v>
      </c>
      <c r="HZ6" s="17">
        <v>8</v>
      </c>
      <c r="IA6" s="18">
        <v>6</v>
      </c>
      <c r="IB6" s="18"/>
      <c r="IC6" s="101">
        <f>ROUND((SUM(HV6:HZ6)/5*0.3+IA6*0.7),0)</f>
        <v>7</v>
      </c>
      <c r="ID6" s="101">
        <f>ROUND((SUM(HV6:HZ6)/5*0.3+MAX(IA6:IB6)*0.7),0)</f>
        <v>7</v>
      </c>
      <c r="IE6" s="17"/>
      <c r="IF6" s="17"/>
      <c r="IG6" s="17"/>
      <c r="IH6" s="18"/>
      <c r="II6" s="18"/>
      <c r="IJ6" s="139"/>
      <c r="IK6" s="18"/>
      <c r="IL6" s="129">
        <f aca="true" t="shared" si="14" ref="IL6:IL37">(GK6*2+GS6*4+GZ6*3+HG6*3+HM6*2+HU6*4+ID6*5)</f>
        <v>147</v>
      </c>
      <c r="IM6" s="130">
        <f>(IL6/23)</f>
        <v>6.391304347826087</v>
      </c>
      <c r="IN6" s="96" t="str">
        <f>IF(IM6&gt;=8,"Giái",IF(IM6&gt;=7,"Kh¸",IF(IM6&gt;=6,"TBK",IF(IM6&gt;=5,"TB",IF(IM6&gt;=4,"YÕu",IF(IM6&lt;4,"KÐm"))))))</f>
        <v>TBK</v>
      </c>
    </row>
    <row r="7" spans="1:248" ht="14.25" customHeight="1">
      <c r="A7" s="20">
        <v>2</v>
      </c>
      <c r="B7" s="21">
        <v>2</v>
      </c>
      <c r="C7" s="47" t="s">
        <v>68</v>
      </c>
      <c r="D7" s="47" t="s">
        <v>69</v>
      </c>
      <c r="E7" s="199" t="s">
        <v>200</v>
      </c>
      <c r="F7" s="47"/>
      <c r="G7" s="114" t="s">
        <v>197</v>
      </c>
      <c r="H7" s="42">
        <v>8</v>
      </c>
      <c r="I7" s="42">
        <v>9</v>
      </c>
      <c r="J7" s="42">
        <v>8</v>
      </c>
      <c r="K7" s="41">
        <v>5</v>
      </c>
      <c r="L7" s="41"/>
      <c r="M7" s="66">
        <f t="shared" si="0"/>
        <v>6</v>
      </c>
      <c r="N7" s="41"/>
      <c r="O7" s="42">
        <v>7</v>
      </c>
      <c r="P7" s="42">
        <v>5</v>
      </c>
      <c r="Q7" s="42">
        <v>7</v>
      </c>
      <c r="R7" s="42">
        <v>8</v>
      </c>
      <c r="S7" s="41">
        <v>7</v>
      </c>
      <c r="T7" s="41"/>
      <c r="U7" s="66">
        <f t="shared" si="1"/>
        <v>7</v>
      </c>
      <c r="V7" s="102">
        <f t="shared" si="2"/>
        <v>7</v>
      </c>
      <c r="W7" s="42">
        <v>8</v>
      </c>
      <c r="X7" s="42">
        <v>6</v>
      </c>
      <c r="Y7" s="42">
        <v>6</v>
      </c>
      <c r="Z7" s="42">
        <v>7</v>
      </c>
      <c r="AA7" s="41">
        <v>8</v>
      </c>
      <c r="AB7" s="41"/>
      <c r="AC7" s="66">
        <f t="shared" si="3"/>
        <v>8</v>
      </c>
      <c r="AD7" s="41"/>
      <c r="AE7" s="42">
        <v>8</v>
      </c>
      <c r="AF7" s="42">
        <v>8</v>
      </c>
      <c r="AG7" s="42">
        <v>7</v>
      </c>
      <c r="AH7" s="42">
        <v>8</v>
      </c>
      <c r="AI7" s="42">
        <v>8</v>
      </c>
      <c r="AJ7" s="41">
        <v>7</v>
      </c>
      <c r="AK7" s="41"/>
      <c r="AL7" s="66">
        <f t="shared" si="4"/>
        <v>7</v>
      </c>
      <c r="AM7" s="41"/>
      <c r="AN7" s="42">
        <v>7</v>
      </c>
      <c r="AO7" s="42">
        <v>6</v>
      </c>
      <c r="AP7" s="42">
        <v>7</v>
      </c>
      <c r="AQ7" s="41">
        <v>7</v>
      </c>
      <c r="AR7" s="41"/>
      <c r="AS7" s="66">
        <f t="shared" si="5"/>
        <v>7</v>
      </c>
      <c r="AT7" s="41"/>
      <c r="AU7" s="42">
        <v>5</v>
      </c>
      <c r="AV7" s="42">
        <v>6</v>
      </c>
      <c r="AW7" s="42">
        <v>7</v>
      </c>
      <c r="AX7" s="41">
        <v>6</v>
      </c>
      <c r="AY7" s="41"/>
      <c r="AZ7" s="66">
        <f t="shared" si="6"/>
        <v>6</v>
      </c>
      <c r="BA7" s="102">
        <f t="shared" si="7"/>
        <v>6</v>
      </c>
      <c r="BB7" s="41">
        <v>6</v>
      </c>
      <c r="BC7" s="41">
        <v>5</v>
      </c>
      <c r="BD7" s="41">
        <v>7</v>
      </c>
      <c r="BE7" s="41">
        <v>5</v>
      </c>
      <c r="BF7" s="41"/>
      <c r="BG7" s="66">
        <f t="shared" si="8"/>
        <v>5</v>
      </c>
      <c r="BH7" s="41"/>
      <c r="BI7" s="42">
        <v>6</v>
      </c>
      <c r="BJ7" s="42">
        <v>6</v>
      </c>
      <c r="BK7" s="41">
        <v>7</v>
      </c>
      <c r="BL7" s="41"/>
      <c r="BM7" s="68">
        <f t="shared" si="9"/>
        <v>6.666666666666667</v>
      </c>
      <c r="BN7" s="99">
        <f t="shared" si="10"/>
        <v>6.666666666666667</v>
      </c>
      <c r="BO7" s="69" t="str">
        <f t="shared" si="11"/>
        <v>TBK</v>
      </c>
      <c r="BP7" s="42">
        <v>7</v>
      </c>
      <c r="BQ7" s="42">
        <v>7</v>
      </c>
      <c r="BR7" s="42">
        <v>8</v>
      </c>
      <c r="BS7" s="42">
        <v>7</v>
      </c>
      <c r="BT7" s="42"/>
      <c r="BU7" s="102">
        <f aca="true" t="shared" si="15" ref="BU7:BU57">ROUND((SUM(BP7:BR7)/3*0.3+BS7*0.7),0)</f>
        <v>7</v>
      </c>
      <c r="BV7" s="67"/>
      <c r="BW7" s="41">
        <v>8</v>
      </c>
      <c r="BX7" s="41">
        <v>8</v>
      </c>
      <c r="BY7" s="42">
        <v>7</v>
      </c>
      <c r="BZ7" s="42"/>
      <c r="CA7" s="102">
        <f aca="true" t="shared" si="16" ref="CA7:CA57">ROUND((SUM(BW7:BX7)/2*0.3+BY7*0.7),0)</f>
        <v>7</v>
      </c>
      <c r="CB7" s="102">
        <f aca="true" t="shared" si="17" ref="CB7:CB57">ROUND((SUM(BW7:BX7)/2*0.3+MAX(BY7:BZ7)*0.7),0)</f>
        <v>7</v>
      </c>
      <c r="CC7" s="42">
        <v>8</v>
      </c>
      <c r="CD7" s="41">
        <v>8</v>
      </c>
      <c r="CE7" s="42">
        <v>6</v>
      </c>
      <c r="CF7" s="42"/>
      <c r="CG7" s="102">
        <f aca="true" t="shared" si="18" ref="CG7:CG57">ROUND((SUM(CC7:CD7)/2*0.3+CE7*0.7),0)</f>
        <v>7</v>
      </c>
      <c r="CH7" s="102">
        <f aca="true" t="shared" si="19" ref="CH7:CH57">ROUND((SUM(CC7:CD7)/2*0.3+MAX(CE7:CF7)*0.7),0)</f>
        <v>7</v>
      </c>
      <c r="CI7" s="42">
        <v>7</v>
      </c>
      <c r="CJ7" s="41">
        <v>8</v>
      </c>
      <c r="CK7" s="42">
        <v>6</v>
      </c>
      <c r="CL7" s="42"/>
      <c r="CM7" s="102">
        <f aca="true" t="shared" si="20" ref="CM7:CM57">ROUND((SUM(CI7:CJ7)/2*0.3+CK7*0.7),0)</f>
        <v>6</v>
      </c>
      <c r="CN7" s="67"/>
      <c r="CO7" s="42">
        <v>4</v>
      </c>
      <c r="CP7" s="42">
        <v>7</v>
      </c>
      <c r="CQ7" s="41">
        <v>8</v>
      </c>
      <c r="CR7" s="41">
        <v>6</v>
      </c>
      <c r="CS7" s="42">
        <v>4</v>
      </c>
      <c r="CT7" s="42"/>
      <c r="CU7" s="102">
        <f aca="true" t="shared" si="21" ref="CU7:CU57">ROUND((SUM(CO7:CR7)/4*0.3+CS7*0.7),0)</f>
        <v>5</v>
      </c>
      <c r="CV7" s="102">
        <f aca="true" t="shared" si="22" ref="CV7:CV57">ROUND((SUM(CO7:CR7)/4*0.3+MAX(CS7:CT7)*0.7),0)</f>
        <v>5</v>
      </c>
      <c r="CW7" s="42">
        <v>6</v>
      </c>
      <c r="CX7" s="41">
        <v>7</v>
      </c>
      <c r="CY7" s="41">
        <v>7</v>
      </c>
      <c r="CZ7" s="41">
        <v>8</v>
      </c>
      <c r="DA7" s="42">
        <v>7</v>
      </c>
      <c r="DB7" s="42"/>
      <c r="DC7" s="102">
        <f aca="true" t="shared" si="23" ref="DC7:DC57">ROUND((SUM(CW7:CZ7)/4*0.3+DA7*0.7),0)</f>
        <v>7</v>
      </c>
      <c r="DD7" s="66"/>
      <c r="DE7" s="42">
        <v>5</v>
      </c>
      <c r="DF7" s="42">
        <v>7</v>
      </c>
      <c r="DG7" s="41">
        <v>7</v>
      </c>
      <c r="DH7" s="42">
        <v>4</v>
      </c>
      <c r="DI7" s="42"/>
      <c r="DJ7" s="102">
        <f aca="true" t="shared" si="24" ref="DJ7:DJ57">ROUND((SUM(DE7:DG7)/3*0.3+DH7*0.7),0)</f>
        <v>5</v>
      </c>
      <c r="DK7" s="66"/>
      <c r="DL7" s="42">
        <v>6</v>
      </c>
      <c r="DM7" s="41">
        <v>6</v>
      </c>
      <c r="DN7" s="41">
        <v>6</v>
      </c>
      <c r="DO7" s="95">
        <v>6</v>
      </c>
      <c r="DP7" s="95"/>
      <c r="DQ7" s="102">
        <f aca="true" t="shared" si="25" ref="DQ7:DQ57">ROUND((SUM(DL7:DN7)/3*0.3+DO7*0.7),0)</f>
        <v>6</v>
      </c>
      <c r="DR7" s="95"/>
      <c r="DS7" s="99">
        <f aca="true" t="shared" si="26" ref="DS7:DS57">(BU7*3+CA7*2+CG7*2+CM7*2+CU7*4+DC7*4+DJ7*3+DQ7*3)/23</f>
        <v>6.173913043478261</v>
      </c>
      <c r="DT7" s="99">
        <f aca="true" t="shared" si="27" ref="DT7:DT57">(BU7*3+CB7*2+CH7*2+CM7*2+CV7*4+DC7*4+DJ7*3+DQ7*3)/23</f>
        <v>6.173913043478261</v>
      </c>
      <c r="DU7" s="97" t="str">
        <f aca="true" t="shared" si="28" ref="DU7:DU57">IF(DT7&gt;=8,"Giái",IF(DT7&gt;=7,"Kh¸",IF(DT7&gt;=6,"TBK",IF(DT7&gt;=5,"TB",IF(DT7&gt;=4,"YÕu",IF(DT7&lt;4,"KÐm"))))))</f>
        <v>TBK</v>
      </c>
      <c r="DV7" s="42">
        <v>7</v>
      </c>
      <c r="DW7" s="42">
        <v>6</v>
      </c>
      <c r="DX7" s="42">
        <v>7</v>
      </c>
      <c r="DY7" s="92">
        <v>3</v>
      </c>
      <c r="DZ7" s="42"/>
      <c r="EA7" s="104">
        <f aca="true" t="shared" si="29" ref="EA7:EA57">ROUND((SUM(DV7:DX7)/3*0.3+DY7*0.7),0)</f>
        <v>4</v>
      </c>
      <c r="EB7" s="102">
        <f aca="true" t="shared" si="30" ref="EB7:EB57">ROUND((SUM(DV7:DX7)/3*0.3+MAX(DY7:DZ7)*0.7),0)</f>
        <v>4</v>
      </c>
      <c r="EC7" s="67">
        <v>6</v>
      </c>
      <c r="ED7" s="67">
        <v>8</v>
      </c>
      <c r="EE7" s="67">
        <v>6</v>
      </c>
      <c r="EF7" s="67">
        <v>7</v>
      </c>
      <c r="EG7" s="67"/>
      <c r="EH7" s="102">
        <f aca="true" t="shared" si="31" ref="EH7:EH57">ROUND((SUM(EC7:EE7)/3*0.3+EF7*0.7),0)</f>
        <v>7</v>
      </c>
      <c r="EI7" s="102">
        <f aca="true" t="shared" si="32" ref="EI7:EI57">ROUND((SUM(EC7:EE7)/3*0.3+MAX(EF7:EG7)*0.7),0)</f>
        <v>7</v>
      </c>
      <c r="EJ7" s="42">
        <v>8</v>
      </c>
      <c r="EK7" s="42">
        <v>7</v>
      </c>
      <c r="EL7" s="41">
        <v>7</v>
      </c>
      <c r="EM7" s="41">
        <v>7</v>
      </c>
      <c r="EN7" s="42">
        <v>7</v>
      </c>
      <c r="EO7" s="42"/>
      <c r="EP7" s="102">
        <f aca="true" t="shared" si="33" ref="EP7:EP57">ROUND((SUM(EJ7:EM7)/4*0.3+EN7*0.7),0)</f>
        <v>7</v>
      </c>
      <c r="EQ7" s="67"/>
      <c r="ER7" s="67">
        <v>5</v>
      </c>
      <c r="ES7" s="67">
        <v>6</v>
      </c>
      <c r="ET7" s="67">
        <v>7</v>
      </c>
      <c r="EU7" s="67">
        <v>7</v>
      </c>
      <c r="EV7" s="67">
        <v>7</v>
      </c>
      <c r="EW7" s="67">
        <v>6</v>
      </c>
      <c r="EX7" s="67"/>
      <c r="EY7" s="102">
        <f aca="true" t="shared" si="34" ref="EY7:EY57">ROUND((SUM(ER7:EV7)/5*0.3+EW7*0.7),0)</f>
        <v>6</v>
      </c>
      <c r="EZ7" s="102">
        <f aca="true" t="shared" si="35" ref="EZ7:EZ57">ROUND((SUM(ER7:EV7)/5*0.3+MAX(EW7:EX7)*0.7),0)</f>
        <v>6</v>
      </c>
      <c r="FA7" s="42">
        <v>7</v>
      </c>
      <c r="FB7" s="41">
        <v>8</v>
      </c>
      <c r="FC7" s="41">
        <v>9</v>
      </c>
      <c r="FD7" s="41">
        <v>8</v>
      </c>
      <c r="FE7" s="41">
        <v>8</v>
      </c>
      <c r="FF7" s="42">
        <v>8</v>
      </c>
      <c r="FG7" s="42"/>
      <c r="FH7" s="102">
        <f aca="true" t="shared" si="36" ref="FH7:FH57">ROUND((SUM(FA7:FE7)/5*0.3+FF7*0.7),0)</f>
        <v>8</v>
      </c>
      <c r="FI7" s="66"/>
      <c r="FJ7" s="42">
        <v>7</v>
      </c>
      <c r="FK7" s="41">
        <v>7</v>
      </c>
      <c r="FL7" s="41">
        <v>7</v>
      </c>
      <c r="FM7" s="42">
        <v>8</v>
      </c>
      <c r="FN7" s="42"/>
      <c r="FO7" s="102">
        <f aca="true" t="shared" si="37" ref="FO7:FO57">ROUND((SUM(FJ7:FL7)/3*0.3+FM7*0.7),0)</f>
        <v>8</v>
      </c>
      <c r="FP7" s="66"/>
      <c r="FQ7" s="42">
        <v>9</v>
      </c>
      <c r="FR7" s="42">
        <v>6</v>
      </c>
      <c r="FS7" s="41">
        <v>7</v>
      </c>
      <c r="FT7" s="92">
        <v>3</v>
      </c>
      <c r="FU7" s="42">
        <v>6</v>
      </c>
      <c r="FV7" s="104">
        <f aca="true" t="shared" si="38" ref="FV7:FV57">ROUND((SUM(FQ7:FS7)/3*0.3+FT7*0.7),0)</f>
        <v>4</v>
      </c>
      <c r="FW7" s="102">
        <f aca="true" t="shared" si="39" ref="FW7:FW57">ROUND((SUM(FQ7:FS7)/3*0.3+MAX(FT7:FU7)*0.7),0)</f>
        <v>6</v>
      </c>
      <c r="FX7" s="67">
        <v>8</v>
      </c>
      <c r="FY7" s="67">
        <v>7</v>
      </c>
      <c r="FZ7" s="102">
        <v>5</v>
      </c>
      <c r="GA7" s="102"/>
      <c r="GB7" s="102">
        <f aca="true" t="shared" si="40" ref="GB7:GB57">ROUND((SUM(FX7:FY7)/2*0.3+FZ7*0.7),0)</f>
        <v>6</v>
      </c>
      <c r="GC7" s="99">
        <f t="shared" si="12"/>
        <v>6.423076923076923</v>
      </c>
      <c r="GD7" s="99">
        <f t="shared" si="13"/>
        <v>6.653846153846154</v>
      </c>
      <c r="GE7" s="97" t="str">
        <f aca="true" t="shared" si="41" ref="GE7:GE57">IF(GD7&gt;=8,"Giái",IF(GD7&gt;=7,"Kh¸",IF(GD7&gt;=6,"TBK",IF(GD7&gt;=5,"TB",IF(GD7&gt;=4,"YÕu",IF(GD7&lt;4,"KÐm"))))))</f>
        <v>TBK</v>
      </c>
      <c r="GF7" s="25">
        <v>7</v>
      </c>
      <c r="GG7" s="25">
        <v>6</v>
      </c>
      <c r="GH7" s="25">
        <v>5</v>
      </c>
      <c r="GI7" s="26"/>
      <c r="GJ7" s="102">
        <f aca="true" t="shared" si="42" ref="GJ7:GJ57">ROUND((SUM(GF7:GG7)/2*0.3+GH7*0.7),0)</f>
        <v>5</v>
      </c>
      <c r="GK7" s="102">
        <f aca="true" t="shared" si="43" ref="GK7:GK57">ROUND((SUM(GF7:GG7)/2*0.3+MAX(GH7:GI7)*0.7),0)</f>
        <v>5</v>
      </c>
      <c r="GL7" s="26">
        <v>7</v>
      </c>
      <c r="GM7" s="26">
        <v>8</v>
      </c>
      <c r="GN7" s="25">
        <v>8</v>
      </c>
      <c r="GO7" s="25">
        <v>7</v>
      </c>
      <c r="GP7" s="26">
        <v>8</v>
      </c>
      <c r="GQ7" s="26"/>
      <c r="GR7" s="102">
        <f aca="true" t="shared" si="44" ref="GR7:GR57">ROUND((SUM(GL7:GO7)/4*0.3+GP7*0.7),0)</f>
        <v>8</v>
      </c>
      <c r="GS7" s="102">
        <f aca="true" t="shared" si="45" ref="GS7:GS57">ROUND((SUM(GL7:GO7)/4*0.3+MAX(GP7:GQ7)*0.7),0)</f>
        <v>8</v>
      </c>
      <c r="GT7" s="25">
        <v>6</v>
      </c>
      <c r="GU7" s="25">
        <v>7</v>
      </c>
      <c r="GV7" s="25">
        <v>6</v>
      </c>
      <c r="GW7" s="26">
        <v>7</v>
      </c>
      <c r="GX7" s="26"/>
      <c r="GY7" s="102">
        <f aca="true" t="shared" si="46" ref="GY7:GY57">ROUND((SUM(GT7:GV7)/3*0.3+GW7*0.7),0)</f>
        <v>7</v>
      </c>
      <c r="GZ7" s="102">
        <f aca="true" t="shared" si="47" ref="GZ7:GZ57">ROUND((SUM(GT7:GV7)/3*0.3+MAX(GW7:GX7)*0.7),0)</f>
        <v>7</v>
      </c>
      <c r="HA7" s="25">
        <v>6</v>
      </c>
      <c r="HB7" s="25">
        <v>7</v>
      </c>
      <c r="HC7" s="25">
        <v>7</v>
      </c>
      <c r="HD7" s="26">
        <v>5</v>
      </c>
      <c r="HE7" s="26"/>
      <c r="HF7" s="102">
        <f aca="true" t="shared" si="48" ref="HF7:HF57">ROUND((SUM(HA7:HC7)/3*0.3+HD7*0.7),0)</f>
        <v>6</v>
      </c>
      <c r="HG7" s="102">
        <f aca="true" t="shared" si="49" ref="HG7:HG57">ROUND((SUM(HA7:HC7)/3*0.3+MAX(HD7:HE7)*0.7),0)</f>
        <v>6</v>
      </c>
      <c r="HH7" s="25">
        <v>6</v>
      </c>
      <c r="HI7" s="25">
        <v>6</v>
      </c>
      <c r="HJ7" s="26">
        <v>5</v>
      </c>
      <c r="HK7" s="26"/>
      <c r="HL7" s="102">
        <f aca="true" t="shared" si="50" ref="HL7:HL57">ROUND((SUM(HH7:HI7)/2*0.3+HJ7*0.7),0)</f>
        <v>5</v>
      </c>
      <c r="HM7" s="102">
        <f aca="true" t="shared" si="51" ref="HM7:HM57">ROUND((SUM(HH7:HI7)/2*0.3+MAX(HJ7:HK7)*0.7),0)</f>
        <v>5</v>
      </c>
      <c r="HN7" s="25">
        <v>7</v>
      </c>
      <c r="HO7" s="25">
        <v>7</v>
      </c>
      <c r="HP7" s="25">
        <v>7</v>
      </c>
      <c r="HQ7" s="25">
        <v>7</v>
      </c>
      <c r="HR7" s="41">
        <v>6</v>
      </c>
      <c r="HS7" s="41"/>
      <c r="HT7" s="102">
        <f aca="true" t="shared" si="52" ref="HT7:HT57">ROUND((SUM(HN7:HQ7)/3*0.3+HR7*0.7),0)</f>
        <v>7</v>
      </c>
      <c r="HU7" s="102">
        <f aca="true" t="shared" si="53" ref="HU7:HU57">ROUND((SUM(HN7:HQ7)/4*0.3+MAX(HR7:HS7)*0.7),0)</f>
        <v>6</v>
      </c>
      <c r="HV7" s="25">
        <v>9</v>
      </c>
      <c r="HW7" s="25">
        <v>8</v>
      </c>
      <c r="HX7" s="25">
        <v>7</v>
      </c>
      <c r="HY7" s="25">
        <v>8</v>
      </c>
      <c r="HZ7" s="25">
        <v>8</v>
      </c>
      <c r="IA7" s="26">
        <v>8</v>
      </c>
      <c r="IB7" s="26"/>
      <c r="IC7" s="102">
        <f aca="true" t="shared" si="54" ref="IC7:IC57">ROUND((SUM(HV7:HZ7)/5*0.3+IA7*0.7),0)</f>
        <v>8</v>
      </c>
      <c r="ID7" s="102">
        <f aca="true" t="shared" si="55" ref="ID7:ID57">ROUND((SUM(HV7:HZ7)/5*0.3+MAX(IA7:IB7)*0.7),0)</f>
        <v>8</v>
      </c>
      <c r="IE7" s="25"/>
      <c r="IF7" s="25"/>
      <c r="IG7" s="25"/>
      <c r="IH7" s="26"/>
      <c r="II7" s="26"/>
      <c r="IJ7" s="140"/>
      <c r="IK7" s="26"/>
      <c r="IL7" s="141">
        <f t="shared" si="14"/>
        <v>155</v>
      </c>
      <c r="IM7" s="142">
        <f aca="true" t="shared" si="56" ref="IM7:IM57">(IL7/23)</f>
        <v>6.739130434782608</v>
      </c>
      <c r="IN7" s="97" t="str">
        <f aca="true" t="shared" si="57" ref="IN7:IN57">IF(IM7&gt;=8,"Giái",IF(IM7&gt;=7,"Kh¸",IF(IM7&gt;=6,"TBK",IF(IM7&gt;=5,"TB",IF(IM7&gt;=4,"YÕu",IF(IM7&lt;4,"KÐm"))))))</f>
        <v>TBK</v>
      </c>
    </row>
    <row r="8" spans="1:248" ht="13.5" customHeight="1">
      <c r="A8" s="20">
        <v>3</v>
      </c>
      <c r="B8" s="21">
        <v>3</v>
      </c>
      <c r="C8" s="47" t="s">
        <v>30</v>
      </c>
      <c r="D8" s="47" t="s">
        <v>22</v>
      </c>
      <c r="E8" s="199" t="s">
        <v>201</v>
      </c>
      <c r="F8" s="47"/>
      <c r="G8" s="114" t="s">
        <v>197</v>
      </c>
      <c r="H8" s="42">
        <v>7</v>
      </c>
      <c r="I8" s="42">
        <v>9</v>
      </c>
      <c r="J8" s="42">
        <v>7</v>
      </c>
      <c r="K8" s="41">
        <v>4</v>
      </c>
      <c r="L8" s="41"/>
      <c r="M8" s="66">
        <f t="shared" si="0"/>
        <v>5</v>
      </c>
      <c r="N8" s="41"/>
      <c r="O8" s="42">
        <v>6</v>
      </c>
      <c r="P8" s="42">
        <v>7</v>
      </c>
      <c r="Q8" s="42">
        <v>7</v>
      </c>
      <c r="R8" s="42">
        <v>7</v>
      </c>
      <c r="S8" s="41">
        <v>7</v>
      </c>
      <c r="T8" s="41"/>
      <c r="U8" s="66">
        <f t="shared" si="1"/>
        <v>7</v>
      </c>
      <c r="V8" s="102">
        <f t="shared" si="2"/>
        <v>7</v>
      </c>
      <c r="W8" s="42">
        <v>8</v>
      </c>
      <c r="X8" s="42">
        <v>8</v>
      </c>
      <c r="Y8" s="42">
        <v>7</v>
      </c>
      <c r="Z8" s="42">
        <v>8</v>
      </c>
      <c r="AA8" s="41">
        <v>8</v>
      </c>
      <c r="AB8" s="41"/>
      <c r="AC8" s="66">
        <f t="shared" si="3"/>
        <v>8</v>
      </c>
      <c r="AD8" s="41"/>
      <c r="AE8" s="42">
        <v>8</v>
      </c>
      <c r="AF8" s="42">
        <v>8</v>
      </c>
      <c r="AG8" s="42">
        <v>8</v>
      </c>
      <c r="AH8" s="42">
        <v>7</v>
      </c>
      <c r="AI8" s="42">
        <v>7</v>
      </c>
      <c r="AJ8" s="41">
        <v>6</v>
      </c>
      <c r="AK8" s="41"/>
      <c r="AL8" s="66">
        <f t="shared" si="4"/>
        <v>6</v>
      </c>
      <c r="AM8" s="41"/>
      <c r="AN8" s="42">
        <v>7</v>
      </c>
      <c r="AO8" s="42">
        <v>7</v>
      </c>
      <c r="AP8" s="42">
        <v>7</v>
      </c>
      <c r="AQ8" s="41">
        <v>8</v>
      </c>
      <c r="AR8" s="41"/>
      <c r="AS8" s="66">
        <f t="shared" si="5"/>
        <v>8</v>
      </c>
      <c r="AT8" s="41"/>
      <c r="AU8" s="42">
        <v>6</v>
      </c>
      <c r="AV8" s="42">
        <v>6</v>
      </c>
      <c r="AW8" s="42">
        <v>7</v>
      </c>
      <c r="AX8" s="41">
        <v>7</v>
      </c>
      <c r="AY8" s="41"/>
      <c r="AZ8" s="66">
        <f t="shared" si="6"/>
        <v>7</v>
      </c>
      <c r="BA8" s="102">
        <f t="shared" si="7"/>
        <v>7</v>
      </c>
      <c r="BB8" s="41">
        <v>6</v>
      </c>
      <c r="BC8" s="41">
        <v>6</v>
      </c>
      <c r="BD8" s="41">
        <v>7</v>
      </c>
      <c r="BE8" s="41">
        <v>4</v>
      </c>
      <c r="BF8" s="41"/>
      <c r="BG8" s="66">
        <f t="shared" si="8"/>
        <v>5</v>
      </c>
      <c r="BH8" s="41"/>
      <c r="BI8" s="42">
        <v>6</v>
      </c>
      <c r="BJ8" s="42">
        <v>7</v>
      </c>
      <c r="BK8" s="41">
        <v>8</v>
      </c>
      <c r="BL8" s="41"/>
      <c r="BM8" s="68">
        <f t="shared" si="9"/>
        <v>6.583333333333333</v>
      </c>
      <c r="BN8" s="99">
        <f t="shared" si="10"/>
        <v>6.583333333333333</v>
      </c>
      <c r="BO8" s="69" t="str">
        <f t="shared" si="11"/>
        <v>TBK</v>
      </c>
      <c r="BP8" s="42">
        <v>6</v>
      </c>
      <c r="BQ8" s="42">
        <v>7</v>
      </c>
      <c r="BR8" s="42">
        <v>8</v>
      </c>
      <c r="BS8" s="42">
        <v>6</v>
      </c>
      <c r="BT8" s="42"/>
      <c r="BU8" s="102">
        <f t="shared" si="15"/>
        <v>6</v>
      </c>
      <c r="BV8" s="67"/>
      <c r="BW8" s="41">
        <v>9</v>
      </c>
      <c r="BX8" s="41">
        <v>8</v>
      </c>
      <c r="BY8" s="42">
        <v>8</v>
      </c>
      <c r="BZ8" s="42"/>
      <c r="CA8" s="102">
        <f t="shared" si="16"/>
        <v>8</v>
      </c>
      <c r="CB8" s="102">
        <f t="shared" si="17"/>
        <v>8</v>
      </c>
      <c r="CC8" s="42">
        <v>8</v>
      </c>
      <c r="CD8" s="41">
        <v>8</v>
      </c>
      <c r="CE8" s="42">
        <v>8</v>
      </c>
      <c r="CF8" s="42"/>
      <c r="CG8" s="102">
        <f t="shared" si="18"/>
        <v>8</v>
      </c>
      <c r="CH8" s="102">
        <f t="shared" si="19"/>
        <v>8</v>
      </c>
      <c r="CI8" s="42">
        <v>7</v>
      </c>
      <c r="CJ8" s="41">
        <v>8</v>
      </c>
      <c r="CK8" s="42">
        <v>5</v>
      </c>
      <c r="CL8" s="42"/>
      <c r="CM8" s="102">
        <f t="shared" si="20"/>
        <v>6</v>
      </c>
      <c r="CN8" s="67"/>
      <c r="CO8" s="42">
        <v>4</v>
      </c>
      <c r="CP8" s="42">
        <v>7</v>
      </c>
      <c r="CQ8" s="41">
        <v>8</v>
      </c>
      <c r="CR8" s="41">
        <v>7</v>
      </c>
      <c r="CS8" s="42">
        <v>4</v>
      </c>
      <c r="CT8" s="42"/>
      <c r="CU8" s="102">
        <f t="shared" si="21"/>
        <v>5</v>
      </c>
      <c r="CV8" s="102">
        <f t="shared" si="22"/>
        <v>5</v>
      </c>
      <c r="CW8" s="42">
        <v>7</v>
      </c>
      <c r="CX8" s="41">
        <v>7</v>
      </c>
      <c r="CY8" s="41">
        <v>6</v>
      </c>
      <c r="CZ8" s="41">
        <v>8</v>
      </c>
      <c r="DA8" s="42">
        <v>7</v>
      </c>
      <c r="DB8" s="42"/>
      <c r="DC8" s="102">
        <f t="shared" si="23"/>
        <v>7</v>
      </c>
      <c r="DD8" s="66"/>
      <c r="DE8" s="42">
        <v>7</v>
      </c>
      <c r="DF8" s="42">
        <v>6</v>
      </c>
      <c r="DG8" s="41">
        <v>7</v>
      </c>
      <c r="DH8" s="42">
        <v>4</v>
      </c>
      <c r="DI8" s="42"/>
      <c r="DJ8" s="102">
        <f t="shared" si="24"/>
        <v>5</v>
      </c>
      <c r="DK8" s="66"/>
      <c r="DL8" s="42">
        <v>7</v>
      </c>
      <c r="DM8" s="41">
        <v>8</v>
      </c>
      <c r="DN8" s="41">
        <v>7</v>
      </c>
      <c r="DO8" s="95">
        <v>4</v>
      </c>
      <c r="DP8" s="95"/>
      <c r="DQ8" s="102">
        <f t="shared" si="25"/>
        <v>5</v>
      </c>
      <c r="DR8" s="95"/>
      <c r="DS8" s="99">
        <f t="shared" si="26"/>
        <v>6.086956521739131</v>
      </c>
      <c r="DT8" s="99">
        <f t="shared" si="27"/>
        <v>6.086956521739131</v>
      </c>
      <c r="DU8" s="97" t="str">
        <f t="shared" si="28"/>
        <v>TBK</v>
      </c>
      <c r="DV8" s="42">
        <v>7</v>
      </c>
      <c r="DW8" s="42">
        <v>6</v>
      </c>
      <c r="DX8" s="42">
        <v>6</v>
      </c>
      <c r="DY8" s="42">
        <v>5</v>
      </c>
      <c r="DZ8" s="42"/>
      <c r="EA8" s="102">
        <f t="shared" si="29"/>
        <v>5</v>
      </c>
      <c r="EB8" s="102">
        <f t="shared" si="30"/>
        <v>5</v>
      </c>
      <c r="EC8" s="67">
        <v>7</v>
      </c>
      <c r="ED8" s="67">
        <v>7</v>
      </c>
      <c r="EE8" s="67">
        <v>6</v>
      </c>
      <c r="EF8" s="67">
        <v>6</v>
      </c>
      <c r="EG8" s="67"/>
      <c r="EH8" s="102">
        <f t="shared" si="31"/>
        <v>6</v>
      </c>
      <c r="EI8" s="102">
        <f t="shared" si="32"/>
        <v>6</v>
      </c>
      <c r="EJ8" s="42">
        <v>7</v>
      </c>
      <c r="EK8" s="42">
        <v>7</v>
      </c>
      <c r="EL8" s="41">
        <v>7</v>
      </c>
      <c r="EM8" s="41">
        <v>8</v>
      </c>
      <c r="EN8" s="42">
        <v>8</v>
      </c>
      <c r="EO8" s="42"/>
      <c r="EP8" s="102">
        <f t="shared" si="33"/>
        <v>8</v>
      </c>
      <c r="EQ8" s="67"/>
      <c r="ER8" s="67">
        <v>7</v>
      </c>
      <c r="ES8" s="67">
        <v>7</v>
      </c>
      <c r="ET8" s="67">
        <v>6</v>
      </c>
      <c r="EU8" s="67">
        <v>7</v>
      </c>
      <c r="EV8" s="67">
        <v>7</v>
      </c>
      <c r="EW8" s="67">
        <v>5</v>
      </c>
      <c r="EX8" s="67"/>
      <c r="EY8" s="102">
        <f t="shared" si="34"/>
        <v>6</v>
      </c>
      <c r="EZ8" s="102">
        <f t="shared" si="35"/>
        <v>6</v>
      </c>
      <c r="FA8" s="42">
        <v>5</v>
      </c>
      <c r="FB8" s="41">
        <v>6</v>
      </c>
      <c r="FC8" s="41">
        <v>8</v>
      </c>
      <c r="FD8" s="41">
        <v>8</v>
      </c>
      <c r="FE8" s="41">
        <v>7</v>
      </c>
      <c r="FF8" s="42">
        <v>7</v>
      </c>
      <c r="FG8" s="42"/>
      <c r="FH8" s="102">
        <f t="shared" si="36"/>
        <v>7</v>
      </c>
      <c r="FI8" s="66"/>
      <c r="FJ8" s="42">
        <v>7</v>
      </c>
      <c r="FK8" s="41">
        <v>8</v>
      </c>
      <c r="FL8" s="41">
        <v>7</v>
      </c>
      <c r="FM8" s="42">
        <v>7</v>
      </c>
      <c r="FN8" s="42"/>
      <c r="FO8" s="102">
        <f t="shared" si="37"/>
        <v>7</v>
      </c>
      <c r="FP8" s="66"/>
      <c r="FQ8" s="42">
        <v>8</v>
      </c>
      <c r="FR8" s="42">
        <v>8</v>
      </c>
      <c r="FS8" s="41">
        <v>6</v>
      </c>
      <c r="FT8" s="92">
        <v>4</v>
      </c>
      <c r="FU8" s="42"/>
      <c r="FV8" s="102">
        <f t="shared" si="38"/>
        <v>5</v>
      </c>
      <c r="FW8" s="102">
        <f t="shared" si="39"/>
        <v>5</v>
      </c>
      <c r="FX8" s="67">
        <v>7</v>
      </c>
      <c r="FY8" s="67">
        <v>6</v>
      </c>
      <c r="FZ8" s="102">
        <v>5</v>
      </c>
      <c r="GA8" s="102"/>
      <c r="GB8" s="102">
        <f t="shared" si="40"/>
        <v>5</v>
      </c>
      <c r="GC8" s="99">
        <f t="shared" si="12"/>
        <v>6.384615384615385</v>
      </c>
      <c r="GD8" s="99">
        <f t="shared" si="13"/>
        <v>6.384615384615385</v>
      </c>
      <c r="GE8" s="97" t="str">
        <f t="shared" si="41"/>
        <v>TBK</v>
      </c>
      <c r="GF8" s="25">
        <v>7</v>
      </c>
      <c r="GG8" s="25">
        <v>7</v>
      </c>
      <c r="GH8" s="25">
        <v>6</v>
      </c>
      <c r="GI8" s="26"/>
      <c r="GJ8" s="102">
        <f t="shared" si="42"/>
        <v>6</v>
      </c>
      <c r="GK8" s="102">
        <f t="shared" si="43"/>
        <v>6</v>
      </c>
      <c r="GL8" s="26">
        <v>8</v>
      </c>
      <c r="GM8" s="26">
        <v>7</v>
      </c>
      <c r="GN8" s="25">
        <v>8</v>
      </c>
      <c r="GO8" s="25">
        <v>7</v>
      </c>
      <c r="GP8" s="26">
        <v>7</v>
      </c>
      <c r="GQ8" s="26"/>
      <c r="GR8" s="102">
        <f t="shared" si="44"/>
        <v>7</v>
      </c>
      <c r="GS8" s="102">
        <f t="shared" si="45"/>
        <v>7</v>
      </c>
      <c r="GT8" s="25">
        <v>6</v>
      </c>
      <c r="GU8" s="25">
        <v>6</v>
      </c>
      <c r="GV8" s="25">
        <v>7</v>
      </c>
      <c r="GW8" s="26">
        <v>7</v>
      </c>
      <c r="GX8" s="26"/>
      <c r="GY8" s="102">
        <f t="shared" si="46"/>
        <v>7</v>
      </c>
      <c r="GZ8" s="102">
        <f t="shared" si="47"/>
        <v>7</v>
      </c>
      <c r="HA8" s="25">
        <v>5</v>
      </c>
      <c r="HB8" s="25">
        <v>8</v>
      </c>
      <c r="HC8" s="25">
        <v>8</v>
      </c>
      <c r="HD8" s="26">
        <v>5</v>
      </c>
      <c r="HE8" s="26"/>
      <c r="HF8" s="102">
        <f t="shared" si="48"/>
        <v>6</v>
      </c>
      <c r="HG8" s="102">
        <f t="shared" si="49"/>
        <v>6</v>
      </c>
      <c r="HH8" s="25">
        <v>7</v>
      </c>
      <c r="HI8" s="25">
        <v>7</v>
      </c>
      <c r="HJ8" s="26">
        <v>5</v>
      </c>
      <c r="HK8" s="26"/>
      <c r="HL8" s="102">
        <f t="shared" si="50"/>
        <v>6</v>
      </c>
      <c r="HM8" s="102">
        <f t="shared" si="51"/>
        <v>6</v>
      </c>
      <c r="HN8" s="25">
        <v>7</v>
      </c>
      <c r="HO8" s="25">
        <v>7</v>
      </c>
      <c r="HP8" s="25">
        <v>8</v>
      </c>
      <c r="HQ8" s="25">
        <v>8</v>
      </c>
      <c r="HR8" s="41">
        <v>8</v>
      </c>
      <c r="HS8" s="41"/>
      <c r="HT8" s="102">
        <f t="shared" si="52"/>
        <v>9</v>
      </c>
      <c r="HU8" s="102">
        <f t="shared" si="53"/>
        <v>8</v>
      </c>
      <c r="HV8" s="25">
        <v>8</v>
      </c>
      <c r="HW8" s="25">
        <v>7</v>
      </c>
      <c r="HX8" s="25">
        <v>8</v>
      </c>
      <c r="HY8" s="25">
        <v>8</v>
      </c>
      <c r="HZ8" s="25">
        <v>8</v>
      </c>
      <c r="IA8" s="26">
        <v>8</v>
      </c>
      <c r="IB8" s="26"/>
      <c r="IC8" s="102">
        <f t="shared" si="54"/>
        <v>8</v>
      </c>
      <c r="ID8" s="102">
        <f t="shared" si="55"/>
        <v>8</v>
      </c>
      <c r="IE8" s="25"/>
      <c r="IF8" s="25"/>
      <c r="IG8" s="25"/>
      <c r="IH8" s="26"/>
      <c r="II8" s="26"/>
      <c r="IJ8" s="140"/>
      <c r="IK8" s="26"/>
      <c r="IL8" s="141">
        <f t="shared" si="14"/>
        <v>163</v>
      </c>
      <c r="IM8" s="142">
        <f t="shared" si="56"/>
        <v>7.086956521739131</v>
      </c>
      <c r="IN8" s="97" t="str">
        <f t="shared" si="57"/>
        <v>Kh¸</v>
      </c>
    </row>
    <row r="9" spans="1:248" ht="12.75" customHeight="1">
      <c r="A9" s="20">
        <v>4</v>
      </c>
      <c r="B9" s="21">
        <v>4</v>
      </c>
      <c r="C9" s="47" t="s">
        <v>30</v>
      </c>
      <c r="D9" s="47" t="s">
        <v>70</v>
      </c>
      <c r="E9" s="199" t="s">
        <v>202</v>
      </c>
      <c r="F9" s="47"/>
      <c r="G9" s="114" t="s">
        <v>197</v>
      </c>
      <c r="H9" s="42">
        <v>5</v>
      </c>
      <c r="I9" s="42">
        <v>8</v>
      </c>
      <c r="J9" s="42">
        <v>8</v>
      </c>
      <c r="K9" s="41">
        <v>8</v>
      </c>
      <c r="L9" s="41"/>
      <c r="M9" s="66">
        <f t="shared" si="0"/>
        <v>8</v>
      </c>
      <c r="N9" s="41"/>
      <c r="O9" s="42">
        <v>7</v>
      </c>
      <c r="P9" s="42">
        <v>7</v>
      </c>
      <c r="Q9" s="42">
        <v>7</v>
      </c>
      <c r="R9" s="42">
        <v>7</v>
      </c>
      <c r="S9" s="41">
        <v>9</v>
      </c>
      <c r="T9" s="41"/>
      <c r="U9" s="66">
        <f t="shared" si="1"/>
        <v>8</v>
      </c>
      <c r="V9" s="102">
        <f t="shared" si="2"/>
        <v>8</v>
      </c>
      <c r="W9" s="42">
        <v>7</v>
      </c>
      <c r="X9" s="42">
        <v>6</v>
      </c>
      <c r="Y9" s="42">
        <v>7</v>
      </c>
      <c r="Z9" s="42">
        <v>8</v>
      </c>
      <c r="AA9" s="41">
        <v>7</v>
      </c>
      <c r="AB9" s="41"/>
      <c r="AC9" s="66">
        <f t="shared" si="3"/>
        <v>7</v>
      </c>
      <c r="AD9" s="41"/>
      <c r="AE9" s="42">
        <v>8</v>
      </c>
      <c r="AF9" s="42">
        <v>7</v>
      </c>
      <c r="AG9" s="42">
        <v>7</v>
      </c>
      <c r="AH9" s="42">
        <v>8</v>
      </c>
      <c r="AI9" s="42">
        <v>8</v>
      </c>
      <c r="AJ9" s="41">
        <v>8</v>
      </c>
      <c r="AK9" s="41"/>
      <c r="AL9" s="66">
        <f t="shared" si="4"/>
        <v>8</v>
      </c>
      <c r="AM9" s="41"/>
      <c r="AN9" s="42">
        <v>7</v>
      </c>
      <c r="AO9" s="42">
        <v>7</v>
      </c>
      <c r="AP9" s="42">
        <v>7</v>
      </c>
      <c r="AQ9" s="41">
        <v>9</v>
      </c>
      <c r="AR9" s="41"/>
      <c r="AS9" s="66">
        <f t="shared" si="5"/>
        <v>8</v>
      </c>
      <c r="AT9" s="41"/>
      <c r="AU9" s="42">
        <v>6</v>
      </c>
      <c r="AV9" s="42">
        <v>7</v>
      </c>
      <c r="AW9" s="42">
        <v>7</v>
      </c>
      <c r="AX9" s="41">
        <v>7</v>
      </c>
      <c r="AY9" s="41"/>
      <c r="AZ9" s="66">
        <f t="shared" si="6"/>
        <v>7</v>
      </c>
      <c r="BA9" s="102">
        <f t="shared" si="7"/>
        <v>7</v>
      </c>
      <c r="BB9" s="41">
        <v>8</v>
      </c>
      <c r="BC9" s="41">
        <v>8</v>
      </c>
      <c r="BD9" s="41">
        <v>7</v>
      </c>
      <c r="BE9" s="41">
        <v>5</v>
      </c>
      <c r="BF9" s="41"/>
      <c r="BG9" s="66">
        <f t="shared" si="8"/>
        <v>6</v>
      </c>
      <c r="BH9" s="41"/>
      <c r="BI9" s="42">
        <v>5</v>
      </c>
      <c r="BJ9" s="42">
        <v>8</v>
      </c>
      <c r="BK9" s="41">
        <v>5</v>
      </c>
      <c r="BL9" s="41"/>
      <c r="BM9" s="68">
        <f t="shared" si="9"/>
        <v>7.458333333333333</v>
      </c>
      <c r="BN9" s="99">
        <f t="shared" si="10"/>
        <v>7.458333333333333</v>
      </c>
      <c r="BO9" s="69" t="str">
        <f t="shared" si="11"/>
        <v>Kh¸</v>
      </c>
      <c r="BP9" s="42">
        <v>7</v>
      </c>
      <c r="BQ9" s="42">
        <v>7</v>
      </c>
      <c r="BR9" s="42">
        <v>8</v>
      </c>
      <c r="BS9" s="42">
        <v>7</v>
      </c>
      <c r="BT9" s="42"/>
      <c r="BU9" s="102">
        <f t="shared" si="15"/>
        <v>7</v>
      </c>
      <c r="BV9" s="67"/>
      <c r="BW9" s="41">
        <v>8</v>
      </c>
      <c r="BX9" s="41">
        <v>9</v>
      </c>
      <c r="BY9" s="42">
        <v>9</v>
      </c>
      <c r="BZ9" s="42"/>
      <c r="CA9" s="102">
        <f t="shared" si="16"/>
        <v>9</v>
      </c>
      <c r="CB9" s="102">
        <f t="shared" si="17"/>
        <v>9</v>
      </c>
      <c r="CC9" s="42">
        <v>6</v>
      </c>
      <c r="CD9" s="41">
        <v>8</v>
      </c>
      <c r="CE9" s="42">
        <v>8</v>
      </c>
      <c r="CF9" s="42"/>
      <c r="CG9" s="102">
        <f t="shared" si="18"/>
        <v>8</v>
      </c>
      <c r="CH9" s="102">
        <f t="shared" si="19"/>
        <v>8</v>
      </c>
      <c r="CI9" s="42">
        <v>6</v>
      </c>
      <c r="CJ9" s="41">
        <v>7</v>
      </c>
      <c r="CK9" s="42">
        <v>10</v>
      </c>
      <c r="CL9" s="42"/>
      <c r="CM9" s="102">
        <f t="shared" si="20"/>
        <v>9</v>
      </c>
      <c r="CN9" s="67"/>
      <c r="CO9" s="42">
        <v>8</v>
      </c>
      <c r="CP9" s="42">
        <v>8</v>
      </c>
      <c r="CQ9" s="41">
        <v>9</v>
      </c>
      <c r="CR9" s="41">
        <v>7</v>
      </c>
      <c r="CS9" s="42">
        <v>6</v>
      </c>
      <c r="CT9" s="42"/>
      <c r="CU9" s="102">
        <f t="shared" si="21"/>
        <v>7</v>
      </c>
      <c r="CV9" s="102">
        <f t="shared" si="22"/>
        <v>7</v>
      </c>
      <c r="CW9" s="42">
        <v>7</v>
      </c>
      <c r="CX9" s="41">
        <v>7</v>
      </c>
      <c r="CY9" s="41">
        <v>7</v>
      </c>
      <c r="CZ9" s="41">
        <v>8</v>
      </c>
      <c r="DA9" s="42">
        <v>6</v>
      </c>
      <c r="DB9" s="42"/>
      <c r="DC9" s="102">
        <f t="shared" si="23"/>
        <v>6</v>
      </c>
      <c r="DD9" s="66"/>
      <c r="DE9" s="42">
        <v>6</v>
      </c>
      <c r="DF9" s="42">
        <v>8</v>
      </c>
      <c r="DG9" s="41">
        <v>7</v>
      </c>
      <c r="DH9" s="42">
        <v>7</v>
      </c>
      <c r="DI9" s="42"/>
      <c r="DJ9" s="102">
        <f t="shared" si="24"/>
        <v>7</v>
      </c>
      <c r="DK9" s="66"/>
      <c r="DL9" s="42">
        <v>6</v>
      </c>
      <c r="DM9" s="41">
        <v>8</v>
      </c>
      <c r="DN9" s="41">
        <v>7</v>
      </c>
      <c r="DO9" s="95">
        <v>6</v>
      </c>
      <c r="DP9" s="95"/>
      <c r="DQ9" s="102">
        <f t="shared" si="25"/>
        <v>6</v>
      </c>
      <c r="DR9" s="95"/>
      <c r="DS9" s="99">
        <f t="shared" si="26"/>
        <v>7.130434782608695</v>
      </c>
      <c r="DT9" s="99">
        <f t="shared" si="27"/>
        <v>7.130434782608695</v>
      </c>
      <c r="DU9" s="97" t="str">
        <f t="shared" si="28"/>
        <v>Kh¸</v>
      </c>
      <c r="DV9" s="42">
        <v>7</v>
      </c>
      <c r="DW9" s="42">
        <v>7</v>
      </c>
      <c r="DX9" s="42">
        <v>7</v>
      </c>
      <c r="DY9" s="42">
        <v>8</v>
      </c>
      <c r="DZ9" s="42"/>
      <c r="EA9" s="102">
        <f t="shared" si="29"/>
        <v>8</v>
      </c>
      <c r="EB9" s="102">
        <f t="shared" si="30"/>
        <v>8</v>
      </c>
      <c r="EC9" s="67">
        <v>7</v>
      </c>
      <c r="ED9" s="67">
        <v>7</v>
      </c>
      <c r="EE9" s="67">
        <v>7</v>
      </c>
      <c r="EF9" s="67">
        <v>8</v>
      </c>
      <c r="EG9" s="67"/>
      <c r="EH9" s="102">
        <f t="shared" si="31"/>
        <v>8</v>
      </c>
      <c r="EI9" s="102">
        <f t="shared" si="32"/>
        <v>8</v>
      </c>
      <c r="EJ9" s="42">
        <v>7</v>
      </c>
      <c r="EK9" s="42">
        <v>7</v>
      </c>
      <c r="EL9" s="41">
        <v>8</v>
      </c>
      <c r="EM9" s="41">
        <v>9</v>
      </c>
      <c r="EN9" s="42">
        <v>8</v>
      </c>
      <c r="EO9" s="42"/>
      <c r="EP9" s="102">
        <f t="shared" si="33"/>
        <v>8</v>
      </c>
      <c r="EQ9" s="67"/>
      <c r="ER9" s="67">
        <v>7</v>
      </c>
      <c r="ES9" s="67">
        <v>7</v>
      </c>
      <c r="ET9" s="67">
        <v>7</v>
      </c>
      <c r="EU9" s="67">
        <v>7</v>
      </c>
      <c r="EV9" s="67">
        <v>7</v>
      </c>
      <c r="EW9" s="67">
        <v>7</v>
      </c>
      <c r="EX9" s="67"/>
      <c r="EY9" s="102">
        <f t="shared" si="34"/>
        <v>7</v>
      </c>
      <c r="EZ9" s="102">
        <f t="shared" si="35"/>
        <v>7</v>
      </c>
      <c r="FA9" s="42">
        <v>6</v>
      </c>
      <c r="FB9" s="41">
        <v>7</v>
      </c>
      <c r="FC9" s="41">
        <v>8</v>
      </c>
      <c r="FD9" s="41">
        <v>8</v>
      </c>
      <c r="FE9" s="41">
        <v>8</v>
      </c>
      <c r="FF9" s="42">
        <v>9</v>
      </c>
      <c r="FG9" s="42"/>
      <c r="FH9" s="102">
        <f t="shared" si="36"/>
        <v>9</v>
      </c>
      <c r="FI9" s="66"/>
      <c r="FJ9" s="42">
        <v>8</v>
      </c>
      <c r="FK9" s="41">
        <v>7</v>
      </c>
      <c r="FL9" s="41">
        <v>7</v>
      </c>
      <c r="FM9" s="42">
        <v>7</v>
      </c>
      <c r="FN9" s="42"/>
      <c r="FO9" s="102">
        <f t="shared" si="37"/>
        <v>7</v>
      </c>
      <c r="FP9" s="66"/>
      <c r="FQ9" s="42">
        <v>8</v>
      </c>
      <c r="FR9" s="42">
        <v>7</v>
      </c>
      <c r="FS9" s="41">
        <v>8</v>
      </c>
      <c r="FT9" s="42">
        <v>9</v>
      </c>
      <c r="FU9" s="42"/>
      <c r="FV9" s="102">
        <f t="shared" si="38"/>
        <v>9</v>
      </c>
      <c r="FW9" s="102">
        <f t="shared" si="39"/>
        <v>9</v>
      </c>
      <c r="FX9" s="67">
        <v>5</v>
      </c>
      <c r="FY9" s="67">
        <v>5</v>
      </c>
      <c r="FZ9" s="102">
        <v>4</v>
      </c>
      <c r="GA9" s="102"/>
      <c r="GB9" s="104">
        <f t="shared" si="40"/>
        <v>4</v>
      </c>
      <c r="GC9" s="99">
        <f t="shared" si="12"/>
        <v>8</v>
      </c>
      <c r="GD9" s="99">
        <f t="shared" si="13"/>
        <v>8</v>
      </c>
      <c r="GE9" s="97" t="str">
        <f t="shared" si="41"/>
        <v>Giái</v>
      </c>
      <c r="GF9" s="25">
        <v>7</v>
      </c>
      <c r="GG9" s="25">
        <v>8</v>
      </c>
      <c r="GH9" s="25">
        <v>7</v>
      </c>
      <c r="GI9" s="26"/>
      <c r="GJ9" s="102">
        <f t="shared" si="42"/>
        <v>7</v>
      </c>
      <c r="GK9" s="102">
        <f t="shared" si="43"/>
        <v>7</v>
      </c>
      <c r="GL9" s="26">
        <v>7</v>
      </c>
      <c r="GM9" s="26">
        <v>8</v>
      </c>
      <c r="GN9" s="25">
        <v>8</v>
      </c>
      <c r="GO9" s="25">
        <v>7</v>
      </c>
      <c r="GP9" s="26">
        <v>10</v>
      </c>
      <c r="GQ9" s="26"/>
      <c r="GR9" s="102">
        <f t="shared" si="44"/>
        <v>9</v>
      </c>
      <c r="GS9" s="102">
        <f t="shared" si="45"/>
        <v>9</v>
      </c>
      <c r="GT9" s="25">
        <v>6</v>
      </c>
      <c r="GU9" s="25">
        <v>6</v>
      </c>
      <c r="GV9" s="25">
        <v>7</v>
      </c>
      <c r="GW9" s="26">
        <v>8</v>
      </c>
      <c r="GX9" s="26"/>
      <c r="GY9" s="102">
        <f t="shared" si="46"/>
        <v>8</v>
      </c>
      <c r="GZ9" s="102">
        <f t="shared" si="47"/>
        <v>8</v>
      </c>
      <c r="HA9" s="25">
        <v>5</v>
      </c>
      <c r="HB9" s="25">
        <v>8</v>
      </c>
      <c r="HC9" s="25">
        <v>7</v>
      </c>
      <c r="HD9" s="26">
        <v>9</v>
      </c>
      <c r="HE9" s="26"/>
      <c r="HF9" s="102">
        <f t="shared" si="48"/>
        <v>8</v>
      </c>
      <c r="HG9" s="102">
        <f t="shared" si="49"/>
        <v>8</v>
      </c>
      <c r="HH9" s="25">
        <v>6</v>
      </c>
      <c r="HI9" s="25">
        <v>6</v>
      </c>
      <c r="HJ9" s="26">
        <v>7</v>
      </c>
      <c r="HK9" s="26"/>
      <c r="HL9" s="102">
        <f t="shared" si="50"/>
        <v>7</v>
      </c>
      <c r="HM9" s="102">
        <f t="shared" si="51"/>
        <v>7</v>
      </c>
      <c r="HN9" s="25">
        <v>7</v>
      </c>
      <c r="HO9" s="25">
        <v>7</v>
      </c>
      <c r="HP9" s="25">
        <v>6</v>
      </c>
      <c r="HQ9" s="25">
        <v>7</v>
      </c>
      <c r="HR9" s="41">
        <v>7</v>
      </c>
      <c r="HS9" s="41"/>
      <c r="HT9" s="102">
        <f t="shared" si="52"/>
        <v>8</v>
      </c>
      <c r="HU9" s="102">
        <f t="shared" si="53"/>
        <v>7</v>
      </c>
      <c r="HV9" s="25">
        <v>9</v>
      </c>
      <c r="HW9" s="25">
        <v>7</v>
      </c>
      <c r="HX9" s="25">
        <v>8</v>
      </c>
      <c r="HY9" s="25">
        <v>8</v>
      </c>
      <c r="HZ9" s="25">
        <v>8</v>
      </c>
      <c r="IA9" s="26">
        <v>8</v>
      </c>
      <c r="IB9" s="26"/>
      <c r="IC9" s="102">
        <f t="shared" si="54"/>
        <v>8</v>
      </c>
      <c r="ID9" s="102">
        <f t="shared" si="55"/>
        <v>8</v>
      </c>
      <c r="IE9" s="25"/>
      <c r="IF9" s="25"/>
      <c r="IG9" s="25"/>
      <c r="IH9" s="26"/>
      <c r="II9" s="26"/>
      <c r="IJ9" s="140"/>
      <c r="IK9" s="26"/>
      <c r="IL9" s="141">
        <f t="shared" si="14"/>
        <v>180</v>
      </c>
      <c r="IM9" s="142">
        <f t="shared" si="56"/>
        <v>7.826086956521739</v>
      </c>
      <c r="IN9" s="97" t="str">
        <f t="shared" si="57"/>
        <v>Kh¸</v>
      </c>
    </row>
    <row r="10" spans="1:248" ht="14.25" customHeight="1">
      <c r="A10" s="20">
        <v>5</v>
      </c>
      <c r="B10" s="21">
        <v>5</v>
      </c>
      <c r="C10" s="47" t="s">
        <v>14</v>
      </c>
      <c r="D10" s="47" t="s">
        <v>7</v>
      </c>
      <c r="E10" s="199" t="s">
        <v>203</v>
      </c>
      <c r="F10" s="47"/>
      <c r="G10" s="114" t="s">
        <v>197</v>
      </c>
      <c r="H10" s="42">
        <v>9</v>
      </c>
      <c r="I10" s="42">
        <v>8</v>
      </c>
      <c r="J10" s="42">
        <v>8</v>
      </c>
      <c r="K10" s="41">
        <v>8</v>
      </c>
      <c r="L10" s="41"/>
      <c r="M10" s="66">
        <f t="shared" si="0"/>
        <v>8</v>
      </c>
      <c r="N10" s="41"/>
      <c r="O10" s="42">
        <v>7</v>
      </c>
      <c r="P10" s="42">
        <v>7</v>
      </c>
      <c r="Q10" s="42">
        <v>7</v>
      </c>
      <c r="R10" s="42">
        <v>7</v>
      </c>
      <c r="S10" s="41">
        <v>7</v>
      </c>
      <c r="T10" s="41"/>
      <c r="U10" s="66">
        <f t="shared" si="1"/>
        <v>7</v>
      </c>
      <c r="V10" s="102">
        <f t="shared" si="2"/>
        <v>7</v>
      </c>
      <c r="W10" s="42">
        <v>7</v>
      </c>
      <c r="X10" s="42">
        <v>6</v>
      </c>
      <c r="Y10" s="42">
        <v>8</v>
      </c>
      <c r="Z10" s="42">
        <v>8</v>
      </c>
      <c r="AA10" s="41">
        <v>6</v>
      </c>
      <c r="AB10" s="41"/>
      <c r="AC10" s="66">
        <f t="shared" si="3"/>
        <v>6</v>
      </c>
      <c r="AD10" s="41"/>
      <c r="AE10" s="42">
        <v>8</v>
      </c>
      <c r="AF10" s="42">
        <v>8</v>
      </c>
      <c r="AG10" s="42">
        <v>7</v>
      </c>
      <c r="AH10" s="42">
        <v>7</v>
      </c>
      <c r="AI10" s="42">
        <v>7</v>
      </c>
      <c r="AJ10" s="41">
        <v>8</v>
      </c>
      <c r="AK10" s="41"/>
      <c r="AL10" s="66">
        <f t="shared" si="4"/>
        <v>8</v>
      </c>
      <c r="AM10" s="41"/>
      <c r="AN10" s="42">
        <v>7</v>
      </c>
      <c r="AO10" s="42">
        <v>8</v>
      </c>
      <c r="AP10" s="42">
        <v>7</v>
      </c>
      <c r="AQ10" s="41">
        <v>7</v>
      </c>
      <c r="AR10" s="41"/>
      <c r="AS10" s="66">
        <f t="shared" si="5"/>
        <v>7</v>
      </c>
      <c r="AT10" s="41"/>
      <c r="AU10" s="42">
        <v>6</v>
      </c>
      <c r="AV10" s="42">
        <v>6</v>
      </c>
      <c r="AW10" s="42">
        <v>8</v>
      </c>
      <c r="AX10" s="41">
        <v>6</v>
      </c>
      <c r="AY10" s="41"/>
      <c r="AZ10" s="66">
        <f t="shared" si="6"/>
        <v>6</v>
      </c>
      <c r="BA10" s="102">
        <f t="shared" si="7"/>
        <v>6</v>
      </c>
      <c r="BB10" s="41">
        <v>4</v>
      </c>
      <c r="BC10" s="41">
        <v>7</v>
      </c>
      <c r="BD10" s="41">
        <v>8</v>
      </c>
      <c r="BE10" s="41">
        <v>6</v>
      </c>
      <c r="BF10" s="41"/>
      <c r="BG10" s="66">
        <f t="shared" si="8"/>
        <v>6</v>
      </c>
      <c r="BH10" s="41"/>
      <c r="BI10" s="42">
        <v>7</v>
      </c>
      <c r="BJ10" s="42">
        <v>6</v>
      </c>
      <c r="BK10" s="41">
        <v>5</v>
      </c>
      <c r="BL10" s="41"/>
      <c r="BM10" s="68">
        <f t="shared" si="9"/>
        <v>6.916666666666667</v>
      </c>
      <c r="BN10" s="99">
        <f t="shared" si="10"/>
        <v>6.916666666666667</v>
      </c>
      <c r="BO10" s="69" t="str">
        <f t="shared" si="11"/>
        <v>TBK</v>
      </c>
      <c r="BP10" s="42">
        <v>6</v>
      </c>
      <c r="BQ10" s="42">
        <v>7</v>
      </c>
      <c r="BR10" s="42">
        <v>7</v>
      </c>
      <c r="BS10" s="42">
        <v>8</v>
      </c>
      <c r="BT10" s="42"/>
      <c r="BU10" s="102">
        <f t="shared" si="15"/>
        <v>8</v>
      </c>
      <c r="BV10" s="67"/>
      <c r="BW10" s="41">
        <v>8</v>
      </c>
      <c r="BX10" s="41">
        <v>9</v>
      </c>
      <c r="BY10" s="42">
        <v>9</v>
      </c>
      <c r="BZ10" s="42"/>
      <c r="CA10" s="102">
        <f t="shared" si="16"/>
        <v>9</v>
      </c>
      <c r="CB10" s="102">
        <f t="shared" si="17"/>
        <v>9</v>
      </c>
      <c r="CC10" s="42">
        <v>8</v>
      </c>
      <c r="CD10" s="41">
        <v>9</v>
      </c>
      <c r="CE10" s="42">
        <v>8</v>
      </c>
      <c r="CF10" s="42"/>
      <c r="CG10" s="102">
        <f t="shared" si="18"/>
        <v>8</v>
      </c>
      <c r="CH10" s="102">
        <f t="shared" si="19"/>
        <v>8</v>
      </c>
      <c r="CI10" s="42">
        <v>6</v>
      </c>
      <c r="CJ10" s="41">
        <v>8</v>
      </c>
      <c r="CK10" s="42">
        <v>9</v>
      </c>
      <c r="CL10" s="42"/>
      <c r="CM10" s="102">
        <f t="shared" si="20"/>
        <v>8</v>
      </c>
      <c r="CN10" s="67"/>
      <c r="CO10" s="42">
        <v>5</v>
      </c>
      <c r="CP10" s="42">
        <v>5</v>
      </c>
      <c r="CQ10" s="41">
        <v>8</v>
      </c>
      <c r="CR10" s="41">
        <v>6</v>
      </c>
      <c r="CS10" s="42">
        <v>7</v>
      </c>
      <c r="CT10" s="42"/>
      <c r="CU10" s="102">
        <f t="shared" si="21"/>
        <v>7</v>
      </c>
      <c r="CV10" s="102">
        <f t="shared" si="22"/>
        <v>7</v>
      </c>
      <c r="CW10" s="42">
        <v>7</v>
      </c>
      <c r="CX10" s="41">
        <v>6</v>
      </c>
      <c r="CY10" s="41">
        <v>7</v>
      </c>
      <c r="CZ10" s="41">
        <v>8</v>
      </c>
      <c r="DA10" s="42">
        <v>6</v>
      </c>
      <c r="DB10" s="42"/>
      <c r="DC10" s="102">
        <f t="shared" si="23"/>
        <v>6</v>
      </c>
      <c r="DD10" s="66"/>
      <c r="DE10" s="42">
        <v>7</v>
      </c>
      <c r="DF10" s="42">
        <v>7</v>
      </c>
      <c r="DG10" s="41">
        <v>6</v>
      </c>
      <c r="DH10" s="42">
        <v>7</v>
      </c>
      <c r="DI10" s="42"/>
      <c r="DJ10" s="102">
        <f t="shared" si="24"/>
        <v>7</v>
      </c>
      <c r="DK10" s="66"/>
      <c r="DL10" s="42">
        <v>6</v>
      </c>
      <c r="DM10" s="41">
        <v>7</v>
      </c>
      <c r="DN10" s="41">
        <v>7</v>
      </c>
      <c r="DO10" s="95">
        <v>7</v>
      </c>
      <c r="DP10" s="95"/>
      <c r="DQ10" s="102">
        <f t="shared" si="25"/>
        <v>7</v>
      </c>
      <c r="DR10" s="95"/>
      <c r="DS10" s="99">
        <f t="shared" si="26"/>
        <v>7.304347826086956</v>
      </c>
      <c r="DT10" s="99">
        <f t="shared" si="27"/>
        <v>7.304347826086956</v>
      </c>
      <c r="DU10" s="97" t="str">
        <f t="shared" si="28"/>
        <v>Kh¸</v>
      </c>
      <c r="DV10" s="42">
        <v>7</v>
      </c>
      <c r="DW10" s="42">
        <v>7</v>
      </c>
      <c r="DX10" s="42">
        <v>6</v>
      </c>
      <c r="DY10" s="42">
        <v>5</v>
      </c>
      <c r="DZ10" s="42"/>
      <c r="EA10" s="102">
        <f t="shared" si="29"/>
        <v>6</v>
      </c>
      <c r="EB10" s="102">
        <f t="shared" si="30"/>
        <v>6</v>
      </c>
      <c r="EC10" s="67">
        <v>7</v>
      </c>
      <c r="ED10" s="67">
        <v>8</v>
      </c>
      <c r="EE10" s="67">
        <v>7</v>
      </c>
      <c r="EF10" s="67">
        <v>7</v>
      </c>
      <c r="EG10" s="67"/>
      <c r="EH10" s="102">
        <f t="shared" si="31"/>
        <v>7</v>
      </c>
      <c r="EI10" s="102">
        <f t="shared" si="32"/>
        <v>7</v>
      </c>
      <c r="EJ10" s="42">
        <v>8</v>
      </c>
      <c r="EK10" s="42">
        <v>7</v>
      </c>
      <c r="EL10" s="41">
        <v>9</v>
      </c>
      <c r="EM10" s="41">
        <v>8</v>
      </c>
      <c r="EN10" s="42">
        <v>6</v>
      </c>
      <c r="EO10" s="42"/>
      <c r="EP10" s="102">
        <f t="shared" si="33"/>
        <v>7</v>
      </c>
      <c r="EQ10" s="67"/>
      <c r="ER10" s="67">
        <v>7</v>
      </c>
      <c r="ES10" s="67">
        <v>7</v>
      </c>
      <c r="ET10" s="67">
        <v>7</v>
      </c>
      <c r="EU10" s="67">
        <v>7</v>
      </c>
      <c r="EV10" s="67">
        <v>7</v>
      </c>
      <c r="EW10" s="67">
        <v>7</v>
      </c>
      <c r="EX10" s="67"/>
      <c r="EY10" s="102">
        <f t="shared" si="34"/>
        <v>7</v>
      </c>
      <c r="EZ10" s="102">
        <f t="shared" si="35"/>
        <v>7</v>
      </c>
      <c r="FA10" s="42">
        <v>9</v>
      </c>
      <c r="FB10" s="41">
        <v>8</v>
      </c>
      <c r="FC10" s="41">
        <v>8</v>
      </c>
      <c r="FD10" s="41">
        <v>7</v>
      </c>
      <c r="FE10" s="41">
        <v>9</v>
      </c>
      <c r="FF10" s="42">
        <v>8</v>
      </c>
      <c r="FG10" s="42"/>
      <c r="FH10" s="102">
        <f t="shared" si="36"/>
        <v>8</v>
      </c>
      <c r="FI10" s="66"/>
      <c r="FJ10" s="42">
        <v>7</v>
      </c>
      <c r="FK10" s="41">
        <v>8</v>
      </c>
      <c r="FL10" s="41">
        <v>8</v>
      </c>
      <c r="FM10" s="42">
        <v>7</v>
      </c>
      <c r="FN10" s="42"/>
      <c r="FO10" s="102">
        <f t="shared" si="37"/>
        <v>7</v>
      </c>
      <c r="FP10" s="66"/>
      <c r="FQ10" s="42">
        <v>8</v>
      </c>
      <c r="FR10" s="42">
        <v>8</v>
      </c>
      <c r="FS10" s="41">
        <v>6</v>
      </c>
      <c r="FT10" s="42">
        <v>8</v>
      </c>
      <c r="FU10" s="42"/>
      <c r="FV10" s="102">
        <f t="shared" si="38"/>
        <v>8</v>
      </c>
      <c r="FW10" s="102">
        <f t="shared" si="39"/>
        <v>8</v>
      </c>
      <c r="FX10" s="67">
        <v>5</v>
      </c>
      <c r="FY10" s="67">
        <v>6</v>
      </c>
      <c r="FZ10" s="102">
        <v>5</v>
      </c>
      <c r="GA10" s="102"/>
      <c r="GB10" s="102">
        <f t="shared" si="40"/>
        <v>5</v>
      </c>
      <c r="GC10" s="99">
        <f t="shared" si="12"/>
        <v>7.1923076923076925</v>
      </c>
      <c r="GD10" s="99">
        <f t="shared" si="13"/>
        <v>7.1923076923076925</v>
      </c>
      <c r="GE10" s="97" t="str">
        <f t="shared" si="41"/>
        <v>Kh¸</v>
      </c>
      <c r="GF10" s="25">
        <v>8</v>
      </c>
      <c r="GG10" s="25">
        <v>8</v>
      </c>
      <c r="GH10" s="25">
        <v>7</v>
      </c>
      <c r="GI10" s="26"/>
      <c r="GJ10" s="102">
        <f t="shared" si="42"/>
        <v>7</v>
      </c>
      <c r="GK10" s="102">
        <f t="shared" si="43"/>
        <v>7</v>
      </c>
      <c r="GL10" s="26">
        <v>8</v>
      </c>
      <c r="GM10" s="26">
        <v>7</v>
      </c>
      <c r="GN10" s="25">
        <v>8</v>
      </c>
      <c r="GO10" s="25">
        <v>7</v>
      </c>
      <c r="GP10" s="26">
        <v>9</v>
      </c>
      <c r="GQ10" s="26"/>
      <c r="GR10" s="102">
        <f t="shared" si="44"/>
        <v>9</v>
      </c>
      <c r="GS10" s="102">
        <f t="shared" si="45"/>
        <v>9</v>
      </c>
      <c r="GT10" s="25">
        <v>5</v>
      </c>
      <c r="GU10" s="25">
        <v>7</v>
      </c>
      <c r="GV10" s="25">
        <v>7</v>
      </c>
      <c r="GW10" s="26">
        <v>8</v>
      </c>
      <c r="GX10" s="26"/>
      <c r="GY10" s="102">
        <f t="shared" si="46"/>
        <v>8</v>
      </c>
      <c r="GZ10" s="102">
        <f t="shared" si="47"/>
        <v>8</v>
      </c>
      <c r="HA10" s="25">
        <v>5</v>
      </c>
      <c r="HB10" s="25">
        <v>6</v>
      </c>
      <c r="HC10" s="25">
        <v>7</v>
      </c>
      <c r="HD10" s="26">
        <v>6</v>
      </c>
      <c r="HE10" s="26"/>
      <c r="HF10" s="102">
        <f t="shared" si="48"/>
        <v>6</v>
      </c>
      <c r="HG10" s="102">
        <f t="shared" si="49"/>
        <v>6</v>
      </c>
      <c r="HH10" s="25">
        <v>7</v>
      </c>
      <c r="HI10" s="25">
        <v>6</v>
      </c>
      <c r="HJ10" s="26">
        <v>7</v>
      </c>
      <c r="HK10" s="26"/>
      <c r="HL10" s="102">
        <f t="shared" si="50"/>
        <v>7</v>
      </c>
      <c r="HM10" s="102">
        <f t="shared" si="51"/>
        <v>7</v>
      </c>
      <c r="HN10" s="25">
        <v>8</v>
      </c>
      <c r="HO10" s="25">
        <v>8</v>
      </c>
      <c r="HP10" s="25">
        <v>8</v>
      </c>
      <c r="HQ10" s="25">
        <v>8</v>
      </c>
      <c r="HR10" s="41">
        <v>9</v>
      </c>
      <c r="HS10" s="41"/>
      <c r="HT10" s="102">
        <f t="shared" si="52"/>
        <v>10</v>
      </c>
      <c r="HU10" s="102">
        <f t="shared" si="53"/>
        <v>9</v>
      </c>
      <c r="HV10" s="25">
        <v>9</v>
      </c>
      <c r="HW10" s="25">
        <v>8</v>
      </c>
      <c r="HX10" s="25">
        <v>8</v>
      </c>
      <c r="HY10" s="25">
        <v>7</v>
      </c>
      <c r="HZ10" s="25">
        <v>9</v>
      </c>
      <c r="IA10" s="26">
        <v>8</v>
      </c>
      <c r="IB10" s="26"/>
      <c r="IC10" s="102">
        <f t="shared" si="54"/>
        <v>8</v>
      </c>
      <c r="ID10" s="102">
        <f t="shared" si="55"/>
        <v>8</v>
      </c>
      <c r="IE10" s="25"/>
      <c r="IF10" s="25"/>
      <c r="IG10" s="25"/>
      <c r="IH10" s="26"/>
      <c r="II10" s="26"/>
      <c r="IJ10" s="140"/>
      <c r="IK10" s="26"/>
      <c r="IL10" s="141">
        <f t="shared" si="14"/>
        <v>182</v>
      </c>
      <c r="IM10" s="142">
        <f t="shared" si="56"/>
        <v>7.913043478260869</v>
      </c>
      <c r="IN10" s="97" t="str">
        <f t="shared" si="57"/>
        <v>Kh¸</v>
      </c>
    </row>
    <row r="11" spans="1:248" ht="14.25" customHeight="1">
      <c r="A11" s="20">
        <v>6</v>
      </c>
      <c r="B11" s="21">
        <v>6</v>
      </c>
      <c r="C11" s="47" t="s">
        <v>30</v>
      </c>
      <c r="D11" s="47" t="s">
        <v>8</v>
      </c>
      <c r="E11" s="199" t="s">
        <v>204</v>
      </c>
      <c r="F11" s="47"/>
      <c r="G11" s="114" t="s">
        <v>197</v>
      </c>
      <c r="H11" s="42">
        <v>6</v>
      </c>
      <c r="I11" s="42">
        <v>8</v>
      </c>
      <c r="J11" s="42">
        <v>8</v>
      </c>
      <c r="K11" s="41">
        <v>8</v>
      </c>
      <c r="L11" s="41"/>
      <c r="M11" s="66">
        <f t="shared" si="0"/>
        <v>8</v>
      </c>
      <c r="N11" s="41"/>
      <c r="O11" s="42">
        <v>7</v>
      </c>
      <c r="P11" s="42">
        <v>7</v>
      </c>
      <c r="Q11" s="42">
        <v>7</v>
      </c>
      <c r="R11" s="42">
        <v>7</v>
      </c>
      <c r="S11" s="40">
        <v>3</v>
      </c>
      <c r="T11" s="41">
        <v>6</v>
      </c>
      <c r="U11" s="87">
        <f t="shared" si="1"/>
        <v>4</v>
      </c>
      <c r="V11" s="102">
        <f t="shared" si="2"/>
        <v>6</v>
      </c>
      <c r="W11" s="42">
        <v>7</v>
      </c>
      <c r="X11" s="42">
        <v>8</v>
      </c>
      <c r="Y11" s="42">
        <v>7</v>
      </c>
      <c r="Z11" s="42">
        <v>8</v>
      </c>
      <c r="AA11" s="41">
        <v>6</v>
      </c>
      <c r="AB11" s="41"/>
      <c r="AC11" s="66">
        <f t="shared" si="3"/>
        <v>6</v>
      </c>
      <c r="AD11" s="41"/>
      <c r="AE11" s="42">
        <v>7</v>
      </c>
      <c r="AF11" s="42">
        <v>7</v>
      </c>
      <c r="AG11" s="42">
        <v>8</v>
      </c>
      <c r="AH11" s="42">
        <v>8</v>
      </c>
      <c r="AI11" s="42">
        <v>8</v>
      </c>
      <c r="AJ11" s="41">
        <v>6</v>
      </c>
      <c r="AK11" s="41"/>
      <c r="AL11" s="66">
        <f t="shared" si="4"/>
        <v>6</v>
      </c>
      <c r="AM11" s="41"/>
      <c r="AN11" s="42">
        <v>8</v>
      </c>
      <c r="AO11" s="42">
        <v>7</v>
      </c>
      <c r="AP11" s="42">
        <v>7</v>
      </c>
      <c r="AQ11" s="41">
        <v>7</v>
      </c>
      <c r="AR11" s="41"/>
      <c r="AS11" s="66">
        <f t="shared" si="5"/>
        <v>7</v>
      </c>
      <c r="AT11" s="41"/>
      <c r="AU11" s="42">
        <v>6</v>
      </c>
      <c r="AV11" s="42">
        <v>6</v>
      </c>
      <c r="AW11" s="42">
        <v>7</v>
      </c>
      <c r="AX11" s="41">
        <v>5</v>
      </c>
      <c r="AY11" s="41"/>
      <c r="AZ11" s="66">
        <f t="shared" si="6"/>
        <v>5</v>
      </c>
      <c r="BA11" s="102">
        <f t="shared" si="7"/>
        <v>5</v>
      </c>
      <c r="BB11" s="41">
        <v>6</v>
      </c>
      <c r="BC11" s="41">
        <v>7</v>
      </c>
      <c r="BD11" s="41">
        <v>7</v>
      </c>
      <c r="BE11" s="41">
        <v>4</v>
      </c>
      <c r="BF11" s="41"/>
      <c r="BG11" s="66">
        <f t="shared" si="8"/>
        <v>5</v>
      </c>
      <c r="BH11" s="41"/>
      <c r="BI11" s="42">
        <v>7</v>
      </c>
      <c r="BJ11" s="42">
        <v>6</v>
      </c>
      <c r="BK11" s="41">
        <v>5</v>
      </c>
      <c r="BL11" s="41"/>
      <c r="BM11" s="68">
        <f t="shared" si="9"/>
        <v>5.875</v>
      </c>
      <c r="BN11" s="99">
        <f t="shared" si="10"/>
        <v>6.125</v>
      </c>
      <c r="BO11" s="69" t="str">
        <f t="shared" si="11"/>
        <v>TBK</v>
      </c>
      <c r="BP11" s="42">
        <v>7</v>
      </c>
      <c r="BQ11" s="42">
        <v>7</v>
      </c>
      <c r="BR11" s="42">
        <v>7</v>
      </c>
      <c r="BS11" s="42">
        <v>7</v>
      </c>
      <c r="BT11" s="42"/>
      <c r="BU11" s="102">
        <f t="shared" si="15"/>
        <v>7</v>
      </c>
      <c r="BV11" s="67"/>
      <c r="BW11" s="41">
        <v>8</v>
      </c>
      <c r="BX11" s="41">
        <v>8</v>
      </c>
      <c r="BY11" s="42">
        <v>6</v>
      </c>
      <c r="BZ11" s="42"/>
      <c r="CA11" s="102">
        <f t="shared" si="16"/>
        <v>7</v>
      </c>
      <c r="CB11" s="102">
        <f t="shared" si="17"/>
        <v>7</v>
      </c>
      <c r="CC11" s="42">
        <v>7</v>
      </c>
      <c r="CD11" s="41">
        <v>10</v>
      </c>
      <c r="CE11" s="42">
        <v>4</v>
      </c>
      <c r="CF11" s="42"/>
      <c r="CG11" s="102">
        <f t="shared" si="18"/>
        <v>5</v>
      </c>
      <c r="CH11" s="102">
        <f t="shared" si="19"/>
        <v>5</v>
      </c>
      <c r="CI11" s="42">
        <v>8</v>
      </c>
      <c r="CJ11" s="41">
        <v>8</v>
      </c>
      <c r="CK11" s="42">
        <v>10</v>
      </c>
      <c r="CL11" s="42"/>
      <c r="CM11" s="102">
        <f t="shared" si="20"/>
        <v>9</v>
      </c>
      <c r="CN11" s="67"/>
      <c r="CO11" s="42">
        <v>5</v>
      </c>
      <c r="CP11" s="42">
        <v>7</v>
      </c>
      <c r="CQ11" s="41">
        <v>8</v>
      </c>
      <c r="CR11" s="41">
        <v>7</v>
      </c>
      <c r="CS11" s="42">
        <v>5</v>
      </c>
      <c r="CT11" s="42"/>
      <c r="CU11" s="102">
        <f t="shared" si="21"/>
        <v>6</v>
      </c>
      <c r="CV11" s="102">
        <f t="shared" si="22"/>
        <v>6</v>
      </c>
      <c r="CW11" s="42">
        <v>7</v>
      </c>
      <c r="CX11" s="41">
        <v>6</v>
      </c>
      <c r="CY11" s="41">
        <v>7</v>
      </c>
      <c r="CZ11" s="41">
        <v>7</v>
      </c>
      <c r="DA11" s="42">
        <v>5</v>
      </c>
      <c r="DB11" s="42"/>
      <c r="DC11" s="102">
        <f t="shared" si="23"/>
        <v>6</v>
      </c>
      <c r="DD11" s="66"/>
      <c r="DE11" s="42">
        <v>5</v>
      </c>
      <c r="DF11" s="42">
        <v>7</v>
      </c>
      <c r="DG11" s="41">
        <v>7</v>
      </c>
      <c r="DH11" s="42">
        <v>7</v>
      </c>
      <c r="DI11" s="42"/>
      <c r="DJ11" s="102">
        <f t="shared" si="24"/>
        <v>7</v>
      </c>
      <c r="DK11" s="66"/>
      <c r="DL11" s="42">
        <v>6</v>
      </c>
      <c r="DM11" s="41">
        <v>7</v>
      </c>
      <c r="DN11" s="41">
        <v>8</v>
      </c>
      <c r="DO11" s="95">
        <v>6</v>
      </c>
      <c r="DP11" s="95"/>
      <c r="DQ11" s="102">
        <f t="shared" si="25"/>
        <v>6</v>
      </c>
      <c r="DR11" s="95"/>
      <c r="DS11" s="99">
        <f t="shared" si="26"/>
        <v>6.521739130434782</v>
      </c>
      <c r="DT11" s="99">
        <f t="shared" si="27"/>
        <v>6.521739130434782</v>
      </c>
      <c r="DU11" s="97" t="str">
        <f t="shared" si="28"/>
        <v>TBK</v>
      </c>
      <c r="DV11" s="42">
        <v>9</v>
      </c>
      <c r="DW11" s="42">
        <v>8</v>
      </c>
      <c r="DX11" s="42">
        <v>7</v>
      </c>
      <c r="DY11" s="42">
        <v>7</v>
      </c>
      <c r="DZ11" s="42"/>
      <c r="EA11" s="102">
        <f t="shared" si="29"/>
        <v>7</v>
      </c>
      <c r="EB11" s="102">
        <f t="shared" si="30"/>
        <v>7</v>
      </c>
      <c r="EC11" s="67">
        <v>6</v>
      </c>
      <c r="ED11" s="67">
        <v>7</v>
      </c>
      <c r="EE11" s="67">
        <v>7</v>
      </c>
      <c r="EF11" s="67">
        <v>6</v>
      </c>
      <c r="EG11" s="67"/>
      <c r="EH11" s="102">
        <f t="shared" si="31"/>
        <v>6</v>
      </c>
      <c r="EI11" s="102">
        <f t="shared" si="32"/>
        <v>6</v>
      </c>
      <c r="EJ11" s="42">
        <v>8</v>
      </c>
      <c r="EK11" s="42">
        <v>7</v>
      </c>
      <c r="EL11" s="41">
        <v>7</v>
      </c>
      <c r="EM11" s="41">
        <v>6</v>
      </c>
      <c r="EN11" s="42">
        <v>7</v>
      </c>
      <c r="EO11" s="42"/>
      <c r="EP11" s="102">
        <f t="shared" si="33"/>
        <v>7</v>
      </c>
      <c r="EQ11" s="67"/>
      <c r="ER11" s="67">
        <v>5</v>
      </c>
      <c r="ES11" s="67">
        <v>6</v>
      </c>
      <c r="ET11" s="67">
        <v>7</v>
      </c>
      <c r="EU11" s="67">
        <v>7</v>
      </c>
      <c r="EV11" s="67">
        <v>7</v>
      </c>
      <c r="EW11" s="124">
        <v>3</v>
      </c>
      <c r="EX11" s="67">
        <v>8</v>
      </c>
      <c r="EY11" s="104">
        <f t="shared" si="34"/>
        <v>4</v>
      </c>
      <c r="EZ11" s="102">
        <f t="shared" si="35"/>
        <v>8</v>
      </c>
      <c r="FA11" s="42">
        <v>6</v>
      </c>
      <c r="FB11" s="41">
        <v>7</v>
      </c>
      <c r="FC11" s="41">
        <v>8</v>
      </c>
      <c r="FD11" s="41">
        <v>9</v>
      </c>
      <c r="FE11" s="41">
        <v>8</v>
      </c>
      <c r="FF11" s="42">
        <v>9</v>
      </c>
      <c r="FG11" s="42"/>
      <c r="FH11" s="102">
        <f t="shared" si="36"/>
        <v>9</v>
      </c>
      <c r="FI11" s="66"/>
      <c r="FJ11" s="42">
        <v>7</v>
      </c>
      <c r="FK11" s="41">
        <v>7</v>
      </c>
      <c r="FL11" s="41">
        <v>8</v>
      </c>
      <c r="FM11" s="42">
        <v>6</v>
      </c>
      <c r="FN11" s="42"/>
      <c r="FO11" s="102">
        <f t="shared" si="37"/>
        <v>6</v>
      </c>
      <c r="FP11" s="66"/>
      <c r="FQ11" s="42">
        <v>8</v>
      </c>
      <c r="FR11" s="42">
        <v>7</v>
      </c>
      <c r="FS11" s="41">
        <v>7</v>
      </c>
      <c r="FT11" s="42">
        <v>4</v>
      </c>
      <c r="FU11" s="42"/>
      <c r="FV11" s="102">
        <f t="shared" si="38"/>
        <v>5</v>
      </c>
      <c r="FW11" s="102">
        <f t="shared" si="39"/>
        <v>5</v>
      </c>
      <c r="FX11" s="67">
        <v>7</v>
      </c>
      <c r="FY11" s="67">
        <v>6</v>
      </c>
      <c r="FZ11" s="102">
        <v>6</v>
      </c>
      <c r="GA11" s="102"/>
      <c r="GB11" s="102">
        <f t="shared" si="40"/>
        <v>6</v>
      </c>
      <c r="GC11" s="99">
        <f t="shared" si="12"/>
        <v>6.346153846153846</v>
      </c>
      <c r="GD11" s="99">
        <f t="shared" si="13"/>
        <v>7.115384615384615</v>
      </c>
      <c r="GE11" s="97" t="str">
        <f t="shared" si="41"/>
        <v>Kh¸</v>
      </c>
      <c r="GF11" s="25">
        <v>7</v>
      </c>
      <c r="GG11" s="25">
        <v>6</v>
      </c>
      <c r="GH11" s="92">
        <v>4</v>
      </c>
      <c r="GI11" s="26">
        <v>7</v>
      </c>
      <c r="GJ11" s="102">
        <f t="shared" si="42"/>
        <v>5</v>
      </c>
      <c r="GK11" s="102">
        <f t="shared" si="43"/>
        <v>7</v>
      </c>
      <c r="GL11" s="26">
        <v>7</v>
      </c>
      <c r="GM11" s="26">
        <v>8</v>
      </c>
      <c r="GN11" s="25">
        <v>8</v>
      </c>
      <c r="GO11" s="25">
        <v>7</v>
      </c>
      <c r="GP11" s="26">
        <v>8</v>
      </c>
      <c r="GQ11" s="26"/>
      <c r="GR11" s="102">
        <f t="shared" si="44"/>
        <v>8</v>
      </c>
      <c r="GS11" s="102">
        <f t="shared" si="45"/>
        <v>8</v>
      </c>
      <c r="GT11" s="25">
        <v>6</v>
      </c>
      <c r="GU11" s="25">
        <v>6</v>
      </c>
      <c r="GV11" s="25">
        <v>6</v>
      </c>
      <c r="GW11" s="26">
        <v>6</v>
      </c>
      <c r="GX11" s="26"/>
      <c r="GY11" s="102">
        <f t="shared" si="46"/>
        <v>6</v>
      </c>
      <c r="GZ11" s="102">
        <f t="shared" si="47"/>
        <v>6</v>
      </c>
      <c r="HA11" s="25">
        <v>7</v>
      </c>
      <c r="HB11" s="25">
        <v>6</v>
      </c>
      <c r="HC11" s="25">
        <v>8</v>
      </c>
      <c r="HD11" s="26">
        <v>8</v>
      </c>
      <c r="HE11" s="26"/>
      <c r="HF11" s="102">
        <f t="shared" si="48"/>
        <v>8</v>
      </c>
      <c r="HG11" s="102">
        <f t="shared" si="49"/>
        <v>8</v>
      </c>
      <c r="HH11" s="25">
        <v>6</v>
      </c>
      <c r="HI11" s="25">
        <v>5</v>
      </c>
      <c r="HJ11" s="26">
        <v>6</v>
      </c>
      <c r="HK11" s="26"/>
      <c r="HL11" s="102">
        <f t="shared" si="50"/>
        <v>6</v>
      </c>
      <c r="HM11" s="102">
        <f t="shared" si="51"/>
        <v>6</v>
      </c>
      <c r="HN11" s="25">
        <v>6</v>
      </c>
      <c r="HO11" s="25">
        <v>6</v>
      </c>
      <c r="HP11" s="25">
        <v>6</v>
      </c>
      <c r="HQ11" s="25">
        <v>7</v>
      </c>
      <c r="HR11" s="40">
        <v>0</v>
      </c>
      <c r="HS11" s="41">
        <v>7</v>
      </c>
      <c r="HT11" s="102">
        <f t="shared" si="52"/>
        <v>3</v>
      </c>
      <c r="HU11" s="102">
        <f t="shared" si="53"/>
        <v>7</v>
      </c>
      <c r="HV11" s="25">
        <v>7</v>
      </c>
      <c r="HW11" s="25">
        <v>8</v>
      </c>
      <c r="HX11" s="25">
        <v>8</v>
      </c>
      <c r="HY11" s="25">
        <v>7</v>
      </c>
      <c r="HZ11" s="25">
        <v>9</v>
      </c>
      <c r="IA11" s="26">
        <v>7</v>
      </c>
      <c r="IB11" s="26"/>
      <c r="IC11" s="102">
        <f t="shared" si="54"/>
        <v>7</v>
      </c>
      <c r="ID11" s="102">
        <f t="shared" si="55"/>
        <v>7</v>
      </c>
      <c r="IE11" s="25"/>
      <c r="IF11" s="25"/>
      <c r="IG11" s="25"/>
      <c r="IH11" s="26"/>
      <c r="II11" s="26"/>
      <c r="IJ11" s="140"/>
      <c r="IK11" s="26"/>
      <c r="IL11" s="141">
        <f t="shared" si="14"/>
        <v>163</v>
      </c>
      <c r="IM11" s="142">
        <f t="shared" si="56"/>
        <v>7.086956521739131</v>
      </c>
      <c r="IN11" s="97" t="str">
        <f t="shared" si="57"/>
        <v>Kh¸</v>
      </c>
    </row>
    <row r="12" spans="1:248" ht="14.25" customHeight="1">
      <c r="A12" s="20">
        <v>7</v>
      </c>
      <c r="B12" s="21">
        <v>7</v>
      </c>
      <c r="C12" s="47" t="s">
        <v>71</v>
      </c>
      <c r="D12" s="47" t="s">
        <v>8</v>
      </c>
      <c r="E12" s="199" t="s">
        <v>205</v>
      </c>
      <c r="F12" s="47"/>
      <c r="G12" s="114" t="s">
        <v>197</v>
      </c>
      <c r="H12" s="42">
        <v>6</v>
      </c>
      <c r="I12" s="42">
        <v>9</v>
      </c>
      <c r="J12" s="42">
        <v>8</v>
      </c>
      <c r="K12" s="41">
        <v>7</v>
      </c>
      <c r="L12" s="41"/>
      <c r="M12" s="66">
        <f t="shared" si="0"/>
        <v>7</v>
      </c>
      <c r="N12" s="41"/>
      <c r="O12" s="42">
        <v>8</v>
      </c>
      <c r="P12" s="42">
        <v>7</v>
      </c>
      <c r="Q12" s="42">
        <v>8</v>
      </c>
      <c r="R12" s="42">
        <v>7</v>
      </c>
      <c r="S12" s="41">
        <v>7</v>
      </c>
      <c r="T12" s="41"/>
      <c r="U12" s="66">
        <f t="shared" si="1"/>
        <v>7</v>
      </c>
      <c r="V12" s="102">
        <f t="shared" si="2"/>
        <v>7</v>
      </c>
      <c r="W12" s="42">
        <v>8</v>
      </c>
      <c r="X12" s="42">
        <v>8</v>
      </c>
      <c r="Y12" s="42">
        <v>5</v>
      </c>
      <c r="Z12" s="42">
        <v>7</v>
      </c>
      <c r="AA12" s="41">
        <v>8</v>
      </c>
      <c r="AB12" s="41"/>
      <c r="AC12" s="66">
        <f t="shared" si="3"/>
        <v>8</v>
      </c>
      <c r="AD12" s="41"/>
      <c r="AE12" s="42">
        <v>8</v>
      </c>
      <c r="AF12" s="42">
        <v>8</v>
      </c>
      <c r="AG12" s="42">
        <v>9</v>
      </c>
      <c r="AH12" s="42">
        <v>8</v>
      </c>
      <c r="AI12" s="42">
        <v>9</v>
      </c>
      <c r="AJ12" s="41">
        <v>8</v>
      </c>
      <c r="AK12" s="41"/>
      <c r="AL12" s="66">
        <f t="shared" si="4"/>
        <v>8</v>
      </c>
      <c r="AM12" s="41"/>
      <c r="AN12" s="42">
        <v>7</v>
      </c>
      <c r="AO12" s="42">
        <v>8</v>
      </c>
      <c r="AP12" s="42">
        <v>8</v>
      </c>
      <c r="AQ12" s="41">
        <v>8</v>
      </c>
      <c r="AR12" s="41"/>
      <c r="AS12" s="66">
        <f t="shared" si="5"/>
        <v>8</v>
      </c>
      <c r="AT12" s="41"/>
      <c r="AU12" s="42">
        <v>6</v>
      </c>
      <c r="AV12" s="42">
        <v>5</v>
      </c>
      <c r="AW12" s="42">
        <v>8</v>
      </c>
      <c r="AX12" s="41">
        <v>5</v>
      </c>
      <c r="AY12" s="41"/>
      <c r="AZ12" s="66">
        <f t="shared" si="6"/>
        <v>5</v>
      </c>
      <c r="BA12" s="102">
        <f t="shared" si="7"/>
        <v>5</v>
      </c>
      <c r="BB12" s="41">
        <v>6</v>
      </c>
      <c r="BC12" s="41">
        <v>6</v>
      </c>
      <c r="BD12" s="41">
        <v>7</v>
      </c>
      <c r="BE12" s="41">
        <v>5</v>
      </c>
      <c r="BF12" s="41"/>
      <c r="BG12" s="66">
        <f t="shared" si="8"/>
        <v>5</v>
      </c>
      <c r="BH12" s="41"/>
      <c r="BI12" s="42">
        <v>6</v>
      </c>
      <c r="BJ12" s="42">
        <v>6</v>
      </c>
      <c r="BK12" s="41">
        <v>5</v>
      </c>
      <c r="BL12" s="41"/>
      <c r="BM12" s="68">
        <f t="shared" si="9"/>
        <v>7</v>
      </c>
      <c r="BN12" s="99">
        <f t="shared" si="10"/>
        <v>7</v>
      </c>
      <c r="BO12" s="69" t="str">
        <f t="shared" si="11"/>
        <v>Kh¸</v>
      </c>
      <c r="BP12" s="42">
        <v>7</v>
      </c>
      <c r="BQ12" s="42">
        <v>7</v>
      </c>
      <c r="BR12" s="42">
        <v>8</v>
      </c>
      <c r="BS12" s="42">
        <v>6</v>
      </c>
      <c r="BT12" s="42"/>
      <c r="BU12" s="102">
        <f t="shared" si="15"/>
        <v>6</v>
      </c>
      <c r="BV12" s="67"/>
      <c r="BW12" s="41">
        <v>9</v>
      </c>
      <c r="BX12" s="41">
        <v>9</v>
      </c>
      <c r="BY12" s="42">
        <v>8</v>
      </c>
      <c r="BZ12" s="42"/>
      <c r="CA12" s="102">
        <f t="shared" si="16"/>
        <v>8</v>
      </c>
      <c r="CB12" s="102">
        <f t="shared" si="17"/>
        <v>8</v>
      </c>
      <c r="CC12" s="42">
        <v>8</v>
      </c>
      <c r="CD12" s="41">
        <v>9</v>
      </c>
      <c r="CE12" s="42">
        <v>8</v>
      </c>
      <c r="CF12" s="42"/>
      <c r="CG12" s="102">
        <f t="shared" si="18"/>
        <v>8</v>
      </c>
      <c r="CH12" s="102">
        <f t="shared" si="19"/>
        <v>8</v>
      </c>
      <c r="CI12" s="42">
        <v>7</v>
      </c>
      <c r="CJ12" s="41">
        <v>8</v>
      </c>
      <c r="CK12" s="42">
        <v>4</v>
      </c>
      <c r="CL12" s="42"/>
      <c r="CM12" s="102">
        <f t="shared" si="20"/>
        <v>5</v>
      </c>
      <c r="CN12" s="67"/>
      <c r="CO12" s="42">
        <v>4</v>
      </c>
      <c r="CP12" s="42">
        <v>7</v>
      </c>
      <c r="CQ12" s="41">
        <v>8</v>
      </c>
      <c r="CR12" s="41">
        <v>7</v>
      </c>
      <c r="CS12" s="42">
        <v>6</v>
      </c>
      <c r="CT12" s="42"/>
      <c r="CU12" s="102">
        <f t="shared" si="21"/>
        <v>6</v>
      </c>
      <c r="CV12" s="102">
        <f t="shared" si="22"/>
        <v>6</v>
      </c>
      <c r="CW12" s="42">
        <v>7</v>
      </c>
      <c r="CX12" s="41">
        <v>6</v>
      </c>
      <c r="CY12" s="41">
        <v>7</v>
      </c>
      <c r="CZ12" s="41">
        <v>7</v>
      </c>
      <c r="DA12" s="42">
        <v>4</v>
      </c>
      <c r="DB12" s="42"/>
      <c r="DC12" s="102">
        <f t="shared" si="23"/>
        <v>5</v>
      </c>
      <c r="DD12" s="66"/>
      <c r="DE12" s="42">
        <v>6</v>
      </c>
      <c r="DF12" s="42">
        <v>7</v>
      </c>
      <c r="DG12" s="41">
        <v>7</v>
      </c>
      <c r="DH12" s="42">
        <v>4</v>
      </c>
      <c r="DI12" s="42"/>
      <c r="DJ12" s="102">
        <f t="shared" si="24"/>
        <v>5</v>
      </c>
      <c r="DK12" s="66"/>
      <c r="DL12" s="42">
        <v>6</v>
      </c>
      <c r="DM12" s="41">
        <v>7</v>
      </c>
      <c r="DN12" s="41">
        <v>7</v>
      </c>
      <c r="DO12" s="95">
        <v>7</v>
      </c>
      <c r="DP12" s="95"/>
      <c r="DQ12" s="102">
        <f t="shared" si="25"/>
        <v>7</v>
      </c>
      <c r="DR12" s="95"/>
      <c r="DS12" s="99">
        <f t="shared" si="26"/>
        <v>6.086956521739131</v>
      </c>
      <c r="DT12" s="99">
        <f t="shared" si="27"/>
        <v>6.086956521739131</v>
      </c>
      <c r="DU12" s="97" t="str">
        <f t="shared" si="28"/>
        <v>TBK</v>
      </c>
      <c r="DV12" s="42">
        <v>9</v>
      </c>
      <c r="DW12" s="42">
        <v>8</v>
      </c>
      <c r="DX12" s="42">
        <v>8</v>
      </c>
      <c r="DY12" s="92">
        <v>4</v>
      </c>
      <c r="DZ12" s="42"/>
      <c r="EA12" s="102">
        <f t="shared" si="29"/>
        <v>5</v>
      </c>
      <c r="EB12" s="102">
        <f t="shared" si="30"/>
        <v>5</v>
      </c>
      <c r="EC12" s="67">
        <v>7</v>
      </c>
      <c r="ED12" s="67">
        <v>7</v>
      </c>
      <c r="EE12" s="67">
        <v>6</v>
      </c>
      <c r="EF12" s="67">
        <v>5</v>
      </c>
      <c r="EG12" s="67"/>
      <c r="EH12" s="102">
        <f t="shared" si="31"/>
        <v>6</v>
      </c>
      <c r="EI12" s="102">
        <f t="shared" si="32"/>
        <v>6</v>
      </c>
      <c r="EJ12" s="42">
        <v>7</v>
      </c>
      <c r="EK12" s="42">
        <v>7</v>
      </c>
      <c r="EL12" s="41">
        <v>8</v>
      </c>
      <c r="EM12" s="41">
        <v>8</v>
      </c>
      <c r="EN12" s="42">
        <v>8</v>
      </c>
      <c r="EO12" s="42"/>
      <c r="EP12" s="102">
        <f t="shared" si="33"/>
        <v>8</v>
      </c>
      <c r="EQ12" s="67"/>
      <c r="ER12" s="67">
        <v>6</v>
      </c>
      <c r="ES12" s="67">
        <v>6</v>
      </c>
      <c r="ET12" s="67">
        <v>7</v>
      </c>
      <c r="EU12" s="67">
        <v>7</v>
      </c>
      <c r="EV12" s="67">
        <v>6</v>
      </c>
      <c r="EW12" s="67">
        <v>6</v>
      </c>
      <c r="EX12" s="67"/>
      <c r="EY12" s="102">
        <f t="shared" si="34"/>
        <v>6</v>
      </c>
      <c r="EZ12" s="102">
        <f t="shared" si="35"/>
        <v>6</v>
      </c>
      <c r="FA12" s="42">
        <v>7</v>
      </c>
      <c r="FB12" s="41">
        <v>8</v>
      </c>
      <c r="FC12" s="41">
        <v>8</v>
      </c>
      <c r="FD12" s="41">
        <v>8</v>
      </c>
      <c r="FE12" s="41">
        <v>8</v>
      </c>
      <c r="FF12" s="42">
        <v>8</v>
      </c>
      <c r="FG12" s="42"/>
      <c r="FH12" s="102">
        <f t="shared" si="36"/>
        <v>8</v>
      </c>
      <c r="FI12" s="66"/>
      <c r="FJ12" s="42">
        <v>7</v>
      </c>
      <c r="FK12" s="41">
        <v>8</v>
      </c>
      <c r="FL12" s="41">
        <v>7</v>
      </c>
      <c r="FM12" s="42">
        <v>6</v>
      </c>
      <c r="FN12" s="42"/>
      <c r="FO12" s="102">
        <f t="shared" si="37"/>
        <v>6</v>
      </c>
      <c r="FP12" s="66"/>
      <c r="FQ12" s="42">
        <v>9</v>
      </c>
      <c r="FR12" s="42">
        <v>7</v>
      </c>
      <c r="FS12" s="41">
        <v>5</v>
      </c>
      <c r="FT12" s="92">
        <v>2</v>
      </c>
      <c r="FU12" s="42">
        <v>6</v>
      </c>
      <c r="FV12" s="104">
        <f t="shared" si="38"/>
        <v>4</v>
      </c>
      <c r="FW12" s="102">
        <f t="shared" si="39"/>
        <v>6</v>
      </c>
      <c r="FX12" s="67">
        <v>5</v>
      </c>
      <c r="FY12" s="67">
        <v>6</v>
      </c>
      <c r="FZ12" s="102">
        <v>5</v>
      </c>
      <c r="GA12" s="102"/>
      <c r="GB12" s="102">
        <f t="shared" si="40"/>
        <v>5</v>
      </c>
      <c r="GC12" s="99">
        <f t="shared" si="12"/>
        <v>6.346153846153846</v>
      </c>
      <c r="GD12" s="99">
        <f t="shared" si="13"/>
        <v>6.576923076923077</v>
      </c>
      <c r="GE12" s="97" t="str">
        <f t="shared" si="41"/>
        <v>TBK</v>
      </c>
      <c r="GF12" s="25">
        <v>7</v>
      </c>
      <c r="GG12" s="25">
        <v>8</v>
      </c>
      <c r="GH12" s="25">
        <v>7</v>
      </c>
      <c r="GI12" s="26"/>
      <c r="GJ12" s="102">
        <f t="shared" si="42"/>
        <v>7</v>
      </c>
      <c r="GK12" s="102">
        <f t="shared" si="43"/>
        <v>7</v>
      </c>
      <c r="GL12" s="26">
        <v>8</v>
      </c>
      <c r="GM12" s="26">
        <v>8</v>
      </c>
      <c r="GN12" s="25">
        <v>7</v>
      </c>
      <c r="GO12" s="25">
        <v>7</v>
      </c>
      <c r="GP12" s="26">
        <v>8</v>
      </c>
      <c r="GQ12" s="26"/>
      <c r="GR12" s="102">
        <f t="shared" si="44"/>
        <v>8</v>
      </c>
      <c r="GS12" s="102">
        <f t="shared" si="45"/>
        <v>8</v>
      </c>
      <c r="GT12" s="25">
        <v>5</v>
      </c>
      <c r="GU12" s="25">
        <v>5</v>
      </c>
      <c r="GV12" s="25">
        <v>5</v>
      </c>
      <c r="GW12" s="26">
        <v>6</v>
      </c>
      <c r="GX12" s="26"/>
      <c r="GY12" s="102">
        <f t="shared" si="46"/>
        <v>6</v>
      </c>
      <c r="GZ12" s="102">
        <f t="shared" si="47"/>
        <v>6</v>
      </c>
      <c r="HA12" s="25">
        <v>6</v>
      </c>
      <c r="HB12" s="25">
        <v>8</v>
      </c>
      <c r="HC12" s="25">
        <v>7</v>
      </c>
      <c r="HD12" s="26">
        <v>7</v>
      </c>
      <c r="HE12" s="26"/>
      <c r="HF12" s="102">
        <f t="shared" si="48"/>
        <v>7</v>
      </c>
      <c r="HG12" s="102">
        <f t="shared" si="49"/>
        <v>7</v>
      </c>
      <c r="HH12" s="25">
        <v>5</v>
      </c>
      <c r="HI12" s="25">
        <v>5</v>
      </c>
      <c r="HJ12" s="26">
        <v>7</v>
      </c>
      <c r="HK12" s="26"/>
      <c r="HL12" s="102">
        <f t="shared" si="50"/>
        <v>6</v>
      </c>
      <c r="HM12" s="102">
        <f t="shared" si="51"/>
        <v>6</v>
      </c>
      <c r="HN12" s="25">
        <v>8</v>
      </c>
      <c r="HO12" s="25">
        <v>8</v>
      </c>
      <c r="HP12" s="25">
        <v>8</v>
      </c>
      <c r="HQ12" s="25">
        <v>8</v>
      </c>
      <c r="HR12" s="41">
        <v>6</v>
      </c>
      <c r="HS12" s="41"/>
      <c r="HT12" s="102">
        <f t="shared" si="52"/>
        <v>7</v>
      </c>
      <c r="HU12" s="102">
        <f t="shared" si="53"/>
        <v>7</v>
      </c>
      <c r="HV12" s="25">
        <v>8</v>
      </c>
      <c r="HW12" s="25">
        <v>8</v>
      </c>
      <c r="HX12" s="25">
        <v>7</v>
      </c>
      <c r="HY12" s="25">
        <v>9</v>
      </c>
      <c r="HZ12" s="25">
        <v>8</v>
      </c>
      <c r="IA12" s="26">
        <v>9</v>
      </c>
      <c r="IB12" s="26"/>
      <c r="IC12" s="102">
        <f t="shared" si="54"/>
        <v>9</v>
      </c>
      <c r="ID12" s="102">
        <f t="shared" si="55"/>
        <v>9</v>
      </c>
      <c r="IE12" s="25"/>
      <c r="IF12" s="25"/>
      <c r="IG12" s="25"/>
      <c r="IH12" s="26"/>
      <c r="II12" s="26"/>
      <c r="IJ12" s="140"/>
      <c r="IK12" s="26"/>
      <c r="IL12" s="141">
        <f t="shared" si="14"/>
        <v>170</v>
      </c>
      <c r="IM12" s="142">
        <f t="shared" si="56"/>
        <v>7.391304347826087</v>
      </c>
      <c r="IN12" s="97" t="str">
        <f t="shared" si="57"/>
        <v>Kh¸</v>
      </c>
    </row>
    <row r="13" spans="1:248" ht="13.5" customHeight="1">
      <c r="A13" s="20">
        <v>8</v>
      </c>
      <c r="B13" s="21">
        <v>8</v>
      </c>
      <c r="C13" s="47" t="s">
        <v>20</v>
      </c>
      <c r="D13" s="47" t="s">
        <v>9</v>
      </c>
      <c r="E13" s="199" t="s">
        <v>206</v>
      </c>
      <c r="F13" s="47"/>
      <c r="G13" s="114" t="s">
        <v>197</v>
      </c>
      <c r="H13" s="42">
        <v>9</v>
      </c>
      <c r="I13" s="42">
        <v>9</v>
      </c>
      <c r="J13" s="42">
        <v>8</v>
      </c>
      <c r="K13" s="41">
        <v>6</v>
      </c>
      <c r="L13" s="41"/>
      <c r="M13" s="66">
        <f t="shared" si="0"/>
        <v>7</v>
      </c>
      <c r="N13" s="41"/>
      <c r="O13" s="42">
        <v>6</v>
      </c>
      <c r="P13" s="42">
        <v>7</v>
      </c>
      <c r="Q13" s="42">
        <v>7</v>
      </c>
      <c r="R13" s="42">
        <v>5</v>
      </c>
      <c r="S13" s="41">
        <v>6</v>
      </c>
      <c r="T13" s="41"/>
      <c r="U13" s="66">
        <f t="shared" si="1"/>
        <v>6</v>
      </c>
      <c r="V13" s="102">
        <f t="shared" si="2"/>
        <v>6</v>
      </c>
      <c r="W13" s="42">
        <v>7</v>
      </c>
      <c r="X13" s="42">
        <v>6</v>
      </c>
      <c r="Y13" s="42">
        <v>7</v>
      </c>
      <c r="Z13" s="42">
        <v>7</v>
      </c>
      <c r="AA13" s="41">
        <v>7</v>
      </c>
      <c r="AB13" s="41"/>
      <c r="AC13" s="66">
        <f t="shared" si="3"/>
        <v>7</v>
      </c>
      <c r="AD13" s="41"/>
      <c r="AE13" s="42">
        <v>7</v>
      </c>
      <c r="AF13" s="42">
        <v>7</v>
      </c>
      <c r="AG13" s="42">
        <v>7</v>
      </c>
      <c r="AH13" s="42">
        <v>8</v>
      </c>
      <c r="AI13" s="42">
        <v>8</v>
      </c>
      <c r="AJ13" s="41">
        <v>7</v>
      </c>
      <c r="AK13" s="41"/>
      <c r="AL13" s="66">
        <f t="shared" si="4"/>
        <v>7</v>
      </c>
      <c r="AM13" s="41"/>
      <c r="AN13" s="42">
        <v>8</v>
      </c>
      <c r="AO13" s="42">
        <v>7</v>
      </c>
      <c r="AP13" s="42">
        <v>7</v>
      </c>
      <c r="AQ13" s="41">
        <v>9</v>
      </c>
      <c r="AR13" s="41"/>
      <c r="AS13" s="66">
        <f t="shared" si="5"/>
        <v>9</v>
      </c>
      <c r="AT13" s="41"/>
      <c r="AU13" s="42">
        <v>6</v>
      </c>
      <c r="AV13" s="42">
        <v>6</v>
      </c>
      <c r="AW13" s="42">
        <v>7</v>
      </c>
      <c r="AX13" s="41">
        <v>6</v>
      </c>
      <c r="AY13" s="41"/>
      <c r="AZ13" s="66">
        <f t="shared" si="6"/>
        <v>6</v>
      </c>
      <c r="BA13" s="102">
        <f t="shared" si="7"/>
        <v>6</v>
      </c>
      <c r="BB13" s="41">
        <v>5</v>
      </c>
      <c r="BC13" s="41">
        <v>8</v>
      </c>
      <c r="BD13" s="41">
        <v>8</v>
      </c>
      <c r="BE13" s="41">
        <v>6</v>
      </c>
      <c r="BF13" s="41"/>
      <c r="BG13" s="66">
        <f t="shared" si="8"/>
        <v>6</v>
      </c>
      <c r="BH13" s="41"/>
      <c r="BI13" s="42">
        <v>7</v>
      </c>
      <c r="BJ13" s="42">
        <v>6</v>
      </c>
      <c r="BK13" s="41">
        <v>5</v>
      </c>
      <c r="BL13" s="41"/>
      <c r="BM13" s="68">
        <f t="shared" si="9"/>
        <v>6.875</v>
      </c>
      <c r="BN13" s="99">
        <f t="shared" si="10"/>
        <v>6.875</v>
      </c>
      <c r="BO13" s="69" t="str">
        <f t="shared" si="11"/>
        <v>TBK</v>
      </c>
      <c r="BP13" s="42">
        <v>6</v>
      </c>
      <c r="BQ13" s="42">
        <v>7</v>
      </c>
      <c r="BR13" s="42">
        <v>8</v>
      </c>
      <c r="BS13" s="42">
        <v>7</v>
      </c>
      <c r="BT13" s="42"/>
      <c r="BU13" s="102">
        <f t="shared" si="15"/>
        <v>7</v>
      </c>
      <c r="BV13" s="67"/>
      <c r="BW13" s="41">
        <v>7</v>
      </c>
      <c r="BX13" s="41">
        <v>8</v>
      </c>
      <c r="BY13" s="42">
        <v>6</v>
      </c>
      <c r="BZ13" s="42"/>
      <c r="CA13" s="102">
        <f t="shared" si="16"/>
        <v>6</v>
      </c>
      <c r="CB13" s="102">
        <f t="shared" si="17"/>
        <v>6</v>
      </c>
      <c r="CC13" s="42">
        <v>7</v>
      </c>
      <c r="CD13" s="41">
        <v>8</v>
      </c>
      <c r="CE13" s="42">
        <v>7</v>
      </c>
      <c r="CF13" s="42"/>
      <c r="CG13" s="102">
        <f t="shared" si="18"/>
        <v>7</v>
      </c>
      <c r="CH13" s="102">
        <f t="shared" si="19"/>
        <v>7</v>
      </c>
      <c r="CI13" s="42">
        <v>6</v>
      </c>
      <c r="CJ13" s="41">
        <v>9</v>
      </c>
      <c r="CK13" s="42">
        <v>9</v>
      </c>
      <c r="CL13" s="42"/>
      <c r="CM13" s="102">
        <f t="shared" si="20"/>
        <v>9</v>
      </c>
      <c r="CN13" s="67"/>
      <c r="CO13" s="42">
        <v>5</v>
      </c>
      <c r="CP13" s="42">
        <v>5</v>
      </c>
      <c r="CQ13" s="41">
        <v>8</v>
      </c>
      <c r="CR13" s="41">
        <v>7</v>
      </c>
      <c r="CS13" s="42">
        <v>5</v>
      </c>
      <c r="CT13" s="42"/>
      <c r="CU13" s="102">
        <f t="shared" si="21"/>
        <v>5</v>
      </c>
      <c r="CV13" s="102">
        <f t="shared" si="22"/>
        <v>5</v>
      </c>
      <c r="CW13" s="42">
        <v>7</v>
      </c>
      <c r="CX13" s="41">
        <v>7</v>
      </c>
      <c r="CY13" s="41">
        <v>6</v>
      </c>
      <c r="CZ13" s="41">
        <v>8</v>
      </c>
      <c r="DA13" s="42">
        <v>7</v>
      </c>
      <c r="DB13" s="42"/>
      <c r="DC13" s="102">
        <f t="shared" si="23"/>
        <v>7</v>
      </c>
      <c r="DD13" s="66"/>
      <c r="DE13" s="42">
        <v>6</v>
      </c>
      <c r="DF13" s="42">
        <v>8</v>
      </c>
      <c r="DG13" s="41">
        <v>8</v>
      </c>
      <c r="DH13" s="42">
        <v>7</v>
      </c>
      <c r="DI13" s="42"/>
      <c r="DJ13" s="102">
        <f t="shared" si="24"/>
        <v>7</v>
      </c>
      <c r="DK13" s="66"/>
      <c r="DL13" s="42">
        <v>5</v>
      </c>
      <c r="DM13" s="41">
        <v>7</v>
      </c>
      <c r="DN13" s="41">
        <v>6</v>
      </c>
      <c r="DO13" s="95">
        <v>7</v>
      </c>
      <c r="DP13" s="95"/>
      <c r="DQ13" s="102">
        <f t="shared" si="25"/>
        <v>7</v>
      </c>
      <c r="DR13" s="95"/>
      <c r="DS13" s="99">
        <f t="shared" si="26"/>
        <v>6.739130434782608</v>
      </c>
      <c r="DT13" s="99">
        <f t="shared" si="27"/>
        <v>6.739130434782608</v>
      </c>
      <c r="DU13" s="97" t="str">
        <f t="shared" si="28"/>
        <v>TBK</v>
      </c>
      <c r="DV13" s="42">
        <v>8</v>
      </c>
      <c r="DW13" s="42">
        <v>7</v>
      </c>
      <c r="DX13" s="42">
        <v>7</v>
      </c>
      <c r="DY13" s="42">
        <v>7</v>
      </c>
      <c r="DZ13" s="42"/>
      <c r="EA13" s="102">
        <f t="shared" si="29"/>
        <v>7</v>
      </c>
      <c r="EB13" s="102">
        <f t="shared" si="30"/>
        <v>7</v>
      </c>
      <c r="EC13" s="67">
        <v>7</v>
      </c>
      <c r="ED13" s="67">
        <v>7</v>
      </c>
      <c r="EE13" s="67">
        <v>7</v>
      </c>
      <c r="EF13" s="67">
        <v>8</v>
      </c>
      <c r="EG13" s="67"/>
      <c r="EH13" s="102">
        <f t="shared" si="31"/>
        <v>8</v>
      </c>
      <c r="EI13" s="102">
        <f t="shared" si="32"/>
        <v>8</v>
      </c>
      <c r="EJ13" s="42">
        <v>8</v>
      </c>
      <c r="EK13" s="42">
        <v>8</v>
      </c>
      <c r="EL13" s="41">
        <v>7</v>
      </c>
      <c r="EM13" s="41">
        <v>8</v>
      </c>
      <c r="EN13" s="42">
        <v>8</v>
      </c>
      <c r="EO13" s="42"/>
      <c r="EP13" s="102">
        <f t="shared" si="33"/>
        <v>8</v>
      </c>
      <c r="EQ13" s="67"/>
      <c r="ER13" s="67">
        <v>8</v>
      </c>
      <c r="ES13" s="67">
        <v>6</v>
      </c>
      <c r="ET13" s="67">
        <v>7</v>
      </c>
      <c r="EU13" s="67">
        <v>8</v>
      </c>
      <c r="EV13" s="67">
        <v>7</v>
      </c>
      <c r="EW13" s="67">
        <v>7</v>
      </c>
      <c r="EX13" s="67"/>
      <c r="EY13" s="102">
        <f t="shared" si="34"/>
        <v>7</v>
      </c>
      <c r="EZ13" s="102">
        <f t="shared" si="35"/>
        <v>7</v>
      </c>
      <c r="FA13" s="42">
        <v>6</v>
      </c>
      <c r="FB13" s="41">
        <v>8</v>
      </c>
      <c r="FC13" s="41">
        <v>9</v>
      </c>
      <c r="FD13" s="41">
        <v>7</v>
      </c>
      <c r="FE13" s="41">
        <v>8</v>
      </c>
      <c r="FF13" s="42">
        <v>9</v>
      </c>
      <c r="FG13" s="42"/>
      <c r="FH13" s="102">
        <f t="shared" si="36"/>
        <v>9</v>
      </c>
      <c r="FI13" s="66"/>
      <c r="FJ13" s="42">
        <v>7</v>
      </c>
      <c r="FK13" s="41">
        <v>8</v>
      </c>
      <c r="FL13" s="41">
        <v>7</v>
      </c>
      <c r="FM13" s="42">
        <v>7</v>
      </c>
      <c r="FN13" s="42"/>
      <c r="FO13" s="102">
        <f t="shared" si="37"/>
        <v>7</v>
      </c>
      <c r="FP13" s="66"/>
      <c r="FQ13" s="42">
        <v>8</v>
      </c>
      <c r="FR13" s="42">
        <v>7</v>
      </c>
      <c r="FS13" s="41">
        <v>8</v>
      </c>
      <c r="FT13" s="42">
        <v>5</v>
      </c>
      <c r="FU13" s="42"/>
      <c r="FV13" s="102">
        <f t="shared" si="38"/>
        <v>6</v>
      </c>
      <c r="FW13" s="102">
        <f t="shared" si="39"/>
        <v>6</v>
      </c>
      <c r="FX13" s="67">
        <v>6</v>
      </c>
      <c r="FY13" s="67">
        <v>7</v>
      </c>
      <c r="FZ13" s="102">
        <v>5</v>
      </c>
      <c r="GA13" s="102"/>
      <c r="GB13" s="102">
        <f t="shared" si="40"/>
        <v>5</v>
      </c>
      <c r="GC13" s="99">
        <f t="shared" si="12"/>
        <v>7.538461538461538</v>
      </c>
      <c r="GD13" s="99">
        <f t="shared" si="13"/>
        <v>7.538461538461538</v>
      </c>
      <c r="GE13" s="97" t="str">
        <f t="shared" si="41"/>
        <v>Kh¸</v>
      </c>
      <c r="GF13" s="25">
        <v>8</v>
      </c>
      <c r="GG13" s="25">
        <v>8</v>
      </c>
      <c r="GH13" s="25">
        <v>6</v>
      </c>
      <c r="GI13" s="26"/>
      <c r="GJ13" s="102">
        <f t="shared" si="42"/>
        <v>7</v>
      </c>
      <c r="GK13" s="102">
        <f t="shared" si="43"/>
        <v>7</v>
      </c>
      <c r="GL13" s="26">
        <v>8</v>
      </c>
      <c r="GM13" s="26">
        <v>8</v>
      </c>
      <c r="GN13" s="25">
        <v>7</v>
      </c>
      <c r="GO13" s="25">
        <v>7</v>
      </c>
      <c r="GP13" s="26">
        <v>9</v>
      </c>
      <c r="GQ13" s="26"/>
      <c r="GR13" s="102">
        <f t="shared" si="44"/>
        <v>9</v>
      </c>
      <c r="GS13" s="102">
        <f t="shared" si="45"/>
        <v>9</v>
      </c>
      <c r="GT13" s="25">
        <v>6</v>
      </c>
      <c r="GU13" s="25">
        <v>6</v>
      </c>
      <c r="GV13" s="25">
        <v>5</v>
      </c>
      <c r="GW13" s="26">
        <v>8</v>
      </c>
      <c r="GX13" s="26"/>
      <c r="GY13" s="102">
        <f t="shared" si="46"/>
        <v>7</v>
      </c>
      <c r="GZ13" s="102">
        <f t="shared" si="47"/>
        <v>7</v>
      </c>
      <c r="HA13" s="25">
        <v>7</v>
      </c>
      <c r="HB13" s="25">
        <v>5</v>
      </c>
      <c r="HC13" s="25">
        <v>8</v>
      </c>
      <c r="HD13" s="26">
        <v>7</v>
      </c>
      <c r="HE13" s="26"/>
      <c r="HF13" s="102">
        <f t="shared" si="48"/>
        <v>7</v>
      </c>
      <c r="HG13" s="102">
        <f t="shared" si="49"/>
        <v>7</v>
      </c>
      <c r="HH13" s="25">
        <v>8</v>
      </c>
      <c r="HI13" s="25">
        <v>8</v>
      </c>
      <c r="HJ13" s="26">
        <v>9</v>
      </c>
      <c r="HK13" s="26"/>
      <c r="HL13" s="102">
        <f t="shared" si="50"/>
        <v>9</v>
      </c>
      <c r="HM13" s="102">
        <f t="shared" si="51"/>
        <v>9</v>
      </c>
      <c r="HN13" s="25">
        <v>8</v>
      </c>
      <c r="HO13" s="25">
        <v>8</v>
      </c>
      <c r="HP13" s="25">
        <v>8</v>
      </c>
      <c r="HQ13" s="25">
        <v>8</v>
      </c>
      <c r="HR13" s="26">
        <v>9</v>
      </c>
      <c r="HS13" s="26"/>
      <c r="HT13" s="102">
        <f t="shared" si="52"/>
        <v>10</v>
      </c>
      <c r="HU13" s="102">
        <f t="shared" si="53"/>
        <v>9</v>
      </c>
      <c r="HV13" s="25">
        <v>7</v>
      </c>
      <c r="HW13" s="25">
        <v>8</v>
      </c>
      <c r="HX13" s="25">
        <v>9</v>
      </c>
      <c r="HY13" s="25">
        <v>8</v>
      </c>
      <c r="HZ13" s="25">
        <v>7</v>
      </c>
      <c r="IA13" s="26">
        <v>8</v>
      </c>
      <c r="IB13" s="26"/>
      <c r="IC13" s="102">
        <f t="shared" si="54"/>
        <v>8</v>
      </c>
      <c r="ID13" s="102">
        <f t="shared" si="55"/>
        <v>8</v>
      </c>
      <c r="IE13" s="25"/>
      <c r="IF13" s="25"/>
      <c r="IG13" s="25"/>
      <c r="IH13" s="26"/>
      <c r="II13" s="26"/>
      <c r="IJ13" s="140"/>
      <c r="IK13" s="26"/>
      <c r="IL13" s="141">
        <f t="shared" si="14"/>
        <v>186</v>
      </c>
      <c r="IM13" s="142">
        <f t="shared" si="56"/>
        <v>8.08695652173913</v>
      </c>
      <c r="IN13" s="97" t="str">
        <f t="shared" si="57"/>
        <v>Giái</v>
      </c>
    </row>
    <row r="14" spans="1:248" ht="13.5" customHeight="1">
      <c r="A14" s="20">
        <v>9</v>
      </c>
      <c r="B14" s="21">
        <v>9</v>
      </c>
      <c r="C14" s="47" t="s">
        <v>72</v>
      </c>
      <c r="D14" s="47" t="s">
        <v>24</v>
      </c>
      <c r="E14" s="199" t="s">
        <v>207</v>
      </c>
      <c r="F14" s="47"/>
      <c r="G14" s="114" t="s">
        <v>197</v>
      </c>
      <c r="H14" s="42">
        <v>7</v>
      </c>
      <c r="I14" s="42">
        <v>6</v>
      </c>
      <c r="J14" s="42">
        <v>8</v>
      </c>
      <c r="K14" s="41">
        <v>6</v>
      </c>
      <c r="L14" s="41"/>
      <c r="M14" s="66">
        <f t="shared" si="0"/>
        <v>6</v>
      </c>
      <c r="N14" s="41"/>
      <c r="O14" s="42">
        <v>7</v>
      </c>
      <c r="P14" s="42">
        <v>6</v>
      </c>
      <c r="Q14" s="42">
        <v>7</v>
      </c>
      <c r="R14" s="42">
        <v>7</v>
      </c>
      <c r="S14" s="41">
        <v>7</v>
      </c>
      <c r="T14" s="41"/>
      <c r="U14" s="66">
        <f t="shared" si="1"/>
        <v>7</v>
      </c>
      <c r="V14" s="102">
        <f t="shared" si="2"/>
        <v>7</v>
      </c>
      <c r="W14" s="42">
        <v>8</v>
      </c>
      <c r="X14" s="42">
        <v>7</v>
      </c>
      <c r="Y14" s="42">
        <v>5</v>
      </c>
      <c r="Z14" s="42">
        <v>7</v>
      </c>
      <c r="AA14" s="41">
        <v>7</v>
      </c>
      <c r="AB14" s="41"/>
      <c r="AC14" s="66">
        <f t="shared" si="3"/>
        <v>7</v>
      </c>
      <c r="AD14" s="41"/>
      <c r="AE14" s="42">
        <v>7</v>
      </c>
      <c r="AF14" s="42">
        <v>7</v>
      </c>
      <c r="AG14" s="42">
        <v>8</v>
      </c>
      <c r="AH14" s="42">
        <v>8</v>
      </c>
      <c r="AI14" s="42">
        <v>8</v>
      </c>
      <c r="AJ14" s="41">
        <v>8</v>
      </c>
      <c r="AK14" s="41"/>
      <c r="AL14" s="66">
        <f t="shared" si="4"/>
        <v>8</v>
      </c>
      <c r="AM14" s="41"/>
      <c r="AN14" s="42">
        <v>7</v>
      </c>
      <c r="AO14" s="42">
        <v>7</v>
      </c>
      <c r="AP14" s="42">
        <v>7</v>
      </c>
      <c r="AQ14" s="41">
        <v>8</v>
      </c>
      <c r="AR14" s="41"/>
      <c r="AS14" s="66">
        <f t="shared" si="5"/>
        <v>8</v>
      </c>
      <c r="AT14" s="41"/>
      <c r="AU14" s="42">
        <v>5</v>
      </c>
      <c r="AV14" s="42">
        <v>6</v>
      </c>
      <c r="AW14" s="42">
        <v>8</v>
      </c>
      <c r="AX14" s="41">
        <v>7</v>
      </c>
      <c r="AY14" s="41"/>
      <c r="AZ14" s="66">
        <f t="shared" si="6"/>
        <v>7</v>
      </c>
      <c r="BA14" s="102">
        <f t="shared" si="7"/>
        <v>7</v>
      </c>
      <c r="BB14" s="41">
        <v>8</v>
      </c>
      <c r="BC14" s="41">
        <v>8</v>
      </c>
      <c r="BD14" s="41">
        <v>8</v>
      </c>
      <c r="BE14" s="41">
        <v>6</v>
      </c>
      <c r="BF14" s="41"/>
      <c r="BG14" s="66">
        <f t="shared" si="8"/>
        <v>7</v>
      </c>
      <c r="BH14" s="41"/>
      <c r="BI14" s="42">
        <v>6</v>
      </c>
      <c r="BJ14" s="42">
        <v>6</v>
      </c>
      <c r="BK14" s="41">
        <v>5</v>
      </c>
      <c r="BL14" s="41"/>
      <c r="BM14" s="68">
        <f t="shared" si="9"/>
        <v>7.208333333333333</v>
      </c>
      <c r="BN14" s="99">
        <f t="shared" si="10"/>
        <v>7.208333333333333</v>
      </c>
      <c r="BO14" s="69" t="str">
        <f t="shared" si="11"/>
        <v>Kh¸</v>
      </c>
      <c r="BP14" s="42">
        <v>7</v>
      </c>
      <c r="BQ14" s="42">
        <v>7</v>
      </c>
      <c r="BR14" s="42">
        <v>7</v>
      </c>
      <c r="BS14" s="42">
        <v>8</v>
      </c>
      <c r="BT14" s="42"/>
      <c r="BU14" s="102">
        <f t="shared" si="15"/>
        <v>8</v>
      </c>
      <c r="BV14" s="67"/>
      <c r="BW14" s="41">
        <v>7</v>
      </c>
      <c r="BX14" s="41">
        <v>8</v>
      </c>
      <c r="BY14" s="42">
        <v>6</v>
      </c>
      <c r="BZ14" s="42"/>
      <c r="CA14" s="102">
        <f t="shared" si="16"/>
        <v>6</v>
      </c>
      <c r="CB14" s="102">
        <f t="shared" si="17"/>
        <v>6</v>
      </c>
      <c r="CC14" s="42">
        <v>8</v>
      </c>
      <c r="CD14" s="41">
        <v>7</v>
      </c>
      <c r="CE14" s="42">
        <v>8</v>
      </c>
      <c r="CF14" s="42"/>
      <c r="CG14" s="102">
        <f t="shared" si="18"/>
        <v>8</v>
      </c>
      <c r="CH14" s="102">
        <f t="shared" si="19"/>
        <v>8</v>
      </c>
      <c r="CI14" s="42">
        <v>8</v>
      </c>
      <c r="CJ14" s="41">
        <v>8</v>
      </c>
      <c r="CK14" s="42">
        <v>7</v>
      </c>
      <c r="CL14" s="42"/>
      <c r="CM14" s="102">
        <f t="shared" si="20"/>
        <v>7</v>
      </c>
      <c r="CN14" s="67"/>
      <c r="CO14" s="42">
        <v>6</v>
      </c>
      <c r="CP14" s="42">
        <v>6</v>
      </c>
      <c r="CQ14" s="41">
        <v>8</v>
      </c>
      <c r="CR14" s="41">
        <v>7</v>
      </c>
      <c r="CS14" s="42">
        <v>9</v>
      </c>
      <c r="CT14" s="42"/>
      <c r="CU14" s="102">
        <f t="shared" si="21"/>
        <v>8</v>
      </c>
      <c r="CV14" s="102">
        <f t="shared" si="22"/>
        <v>8</v>
      </c>
      <c r="CW14" s="42">
        <v>7</v>
      </c>
      <c r="CX14" s="41">
        <v>8</v>
      </c>
      <c r="CY14" s="41">
        <v>7</v>
      </c>
      <c r="CZ14" s="41">
        <v>7</v>
      </c>
      <c r="DA14" s="42">
        <v>7</v>
      </c>
      <c r="DB14" s="42"/>
      <c r="DC14" s="102">
        <f t="shared" si="23"/>
        <v>7</v>
      </c>
      <c r="DD14" s="66"/>
      <c r="DE14" s="42">
        <v>5</v>
      </c>
      <c r="DF14" s="42">
        <v>7</v>
      </c>
      <c r="DG14" s="41">
        <v>6</v>
      </c>
      <c r="DH14" s="42">
        <v>6</v>
      </c>
      <c r="DI14" s="42"/>
      <c r="DJ14" s="102">
        <f t="shared" si="24"/>
        <v>6</v>
      </c>
      <c r="DK14" s="66"/>
      <c r="DL14" s="42">
        <v>5</v>
      </c>
      <c r="DM14" s="41">
        <v>6</v>
      </c>
      <c r="DN14" s="41">
        <v>7</v>
      </c>
      <c r="DO14" s="95">
        <v>8</v>
      </c>
      <c r="DP14" s="95"/>
      <c r="DQ14" s="102">
        <f t="shared" si="25"/>
        <v>7</v>
      </c>
      <c r="DR14" s="95"/>
      <c r="DS14" s="99">
        <f t="shared" si="26"/>
        <v>7.173913043478261</v>
      </c>
      <c r="DT14" s="99">
        <f t="shared" si="27"/>
        <v>7.173913043478261</v>
      </c>
      <c r="DU14" s="97" t="str">
        <f t="shared" si="28"/>
        <v>Kh¸</v>
      </c>
      <c r="DV14" s="42">
        <v>8</v>
      </c>
      <c r="DW14" s="42">
        <v>7</v>
      </c>
      <c r="DX14" s="42">
        <v>7</v>
      </c>
      <c r="DY14" s="42">
        <v>7</v>
      </c>
      <c r="DZ14" s="42"/>
      <c r="EA14" s="102">
        <f t="shared" si="29"/>
        <v>7</v>
      </c>
      <c r="EB14" s="102">
        <f t="shared" si="30"/>
        <v>7</v>
      </c>
      <c r="EC14" s="67">
        <v>7</v>
      </c>
      <c r="ED14" s="67">
        <v>7</v>
      </c>
      <c r="EE14" s="67">
        <v>7</v>
      </c>
      <c r="EF14" s="67">
        <v>6</v>
      </c>
      <c r="EG14" s="67"/>
      <c r="EH14" s="102">
        <f t="shared" si="31"/>
        <v>6</v>
      </c>
      <c r="EI14" s="102">
        <f t="shared" si="32"/>
        <v>6</v>
      </c>
      <c r="EJ14" s="42">
        <v>7</v>
      </c>
      <c r="EK14" s="42">
        <v>7</v>
      </c>
      <c r="EL14" s="41">
        <v>7</v>
      </c>
      <c r="EM14" s="41">
        <v>7</v>
      </c>
      <c r="EN14" s="42">
        <v>7</v>
      </c>
      <c r="EO14" s="42"/>
      <c r="EP14" s="102">
        <f t="shared" si="33"/>
        <v>7</v>
      </c>
      <c r="EQ14" s="67"/>
      <c r="ER14" s="67">
        <v>7</v>
      </c>
      <c r="ES14" s="67">
        <v>7</v>
      </c>
      <c r="ET14" s="67">
        <v>7</v>
      </c>
      <c r="EU14" s="67">
        <v>8</v>
      </c>
      <c r="EV14" s="67">
        <v>8</v>
      </c>
      <c r="EW14" s="67">
        <v>5</v>
      </c>
      <c r="EX14" s="67"/>
      <c r="EY14" s="102">
        <f t="shared" si="34"/>
        <v>6</v>
      </c>
      <c r="EZ14" s="102">
        <f t="shared" si="35"/>
        <v>6</v>
      </c>
      <c r="FA14" s="42">
        <v>5</v>
      </c>
      <c r="FB14" s="41">
        <v>8</v>
      </c>
      <c r="FC14" s="41">
        <v>9</v>
      </c>
      <c r="FD14" s="41">
        <v>8</v>
      </c>
      <c r="FE14" s="41">
        <v>7</v>
      </c>
      <c r="FF14" s="42">
        <v>9</v>
      </c>
      <c r="FG14" s="42"/>
      <c r="FH14" s="102">
        <f t="shared" si="36"/>
        <v>9</v>
      </c>
      <c r="FI14" s="66"/>
      <c r="FJ14" s="42">
        <v>7</v>
      </c>
      <c r="FK14" s="41">
        <v>7</v>
      </c>
      <c r="FL14" s="41">
        <v>8</v>
      </c>
      <c r="FM14" s="42">
        <v>7</v>
      </c>
      <c r="FN14" s="42"/>
      <c r="FO14" s="102">
        <f t="shared" si="37"/>
        <v>7</v>
      </c>
      <c r="FP14" s="66"/>
      <c r="FQ14" s="42">
        <v>8</v>
      </c>
      <c r="FR14" s="42">
        <v>8</v>
      </c>
      <c r="FS14" s="41">
        <v>6</v>
      </c>
      <c r="FT14" s="42">
        <v>6</v>
      </c>
      <c r="FU14" s="42"/>
      <c r="FV14" s="102">
        <f t="shared" si="38"/>
        <v>6</v>
      </c>
      <c r="FW14" s="102">
        <f t="shared" si="39"/>
        <v>6</v>
      </c>
      <c r="FX14" s="67">
        <v>5</v>
      </c>
      <c r="FY14" s="67">
        <v>5</v>
      </c>
      <c r="FZ14" s="102">
        <v>5</v>
      </c>
      <c r="GA14" s="102"/>
      <c r="GB14" s="102">
        <f t="shared" si="40"/>
        <v>5</v>
      </c>
      <c r="GC14" s="99">
        <f t="shared" si="12"/>
        <v>6.961538461538462</v>
      </c>
      <c r="GD14" s="99">
        <f t="shared" si="13"/>
        <v>6.961538461538462</v>
      </c>
      <c r="GE14" s="97" t="str">
        <f t="shared" si="41"/>
        <v>TBK</v>
      </c>
      <c r="GF14" s="25">
        <v>7</v>
      </c>
      <c r="GG14" s="25">
        <v>7</v>
      </c>
      <c r="GH14" s="25">
        <v>6</v>
      </c>
      <c r="GI14" s="26"/>
      <c r="GJ14" s="102">
        <f t="shared" si="42"/>
        <v>6</v>
      </c>
      <c r="GK14" s="102">
        <f t="shared" si="43"/>
        <v>6</v>
      </c>
      <c r="GL14" s="26">
        <v>7</v>
      </c>
      <c r="GM14" s="26">
        <v>8</v>
      </c>
      <c r="GN14" s="25">
        <v>8</v>
      </c>
      <c r="GO14" s="25">
        <v>7</v>
      </c>
      <c r="GP14" s="26">
        <v>7</v>
      </c>
      <c r="GQ14" s="26"/>
      <c r="GR14" s="102">
        <f t="shared" si="44"/>
        <v>7</v>
      </c>
      <c r="GS14" s="102">
        <f t="shared" si="45"/>
        <v>7</v>
      </c>
      <c r="GT14" s="25">
        <v>5</v>
      </c>
      <c r="GU14" s="25">
        <v>5</v>
      </c>
      <c r="GV14" s="25">
        <v>6</v>
      </c>
      <c r="GW14" s="26">
        <v>7</v>
      </c>
      <c r="GX14" s="26"/>
      <c r="GY14" s="102">
        <f t="shared" si="46"/>
        <v>7</v>
      </c>
      <c r="GZ14" s="102">
        <f t="shared" si="47"/>
        <v>7</v>
      </c>
      <c r="HA14" s="25">
        <v>5</v>
      </c>
      <c r="HB14" s="25">
        <v>5</v>
      </c>
      <c r="HC14" s="25">
        <v>7</v>
      </c>
      <c r="HD14" s="26">
        <v>9</v>
      </c>
      <c r="HE14" s="26"/>
      <c r="HF14" s="102">
        <f t="shared" si="48"/>
        <v>8</v>
      </c>
      <c r="HG14" s="102">
        <f t="shared" si="49"/>
        <v>8</v>
      </c>
      <c r="HH14" s="25">
        <v>6</v>
      </c>
      <c r="HI14" s="25">
        <v>7</v>
      </c>
      <c r="HJ14" s="26">
        <v>7</v>
      </c>
      <c r="HK14" s="26"/>
      <c r="HL14" s="102">
        <f t="shared" si="50"/>
        <v>7</v>
      </c>
      <c r="HM14" s="102">
        <f t="shared" si="51"/>
        <v>7</v>
      </c>
      <c r="HN14" s="25">
        <v>8</v>
      </c>
      <c r="HO14" s="25">
        <v>8</v>
      </c>
      <c r="HP14" s="25">
        <v>8</v>
      </c>
      <c r="HQ14" s="25">
        <v>8</v>
      </c>
      <c r="HR14" s="26">
        <v>9</v>
      </c>
      <c r="HS14" s="26"/>
      <c r="HT14" s="102">
        <f t="shared" si="52"/>
        <v>10</v>
      </c>
      <c r="HU14" s="102">
        <f t="shared" si="53"/>
        <v>9</v>
      </c>
      <c r="HV14" s="25">
        <v>6</v>
      </c>
      <c r="HW14" s="25">
        <v>8</v>
      </c>
      <c r="HX14" s="25">
        <v>9</v>
      </c>
      <c r="HY14" s="25">
        <v>8</v>
      </c>
      <c r="HZ14" s="25">
        <v>8</v>
      </c>
      <c r="IA14" s="26">
        <v>8</v>
      </c>
      <c r="IB14" s="26"/>
      <c r="IC14" s="102">
        <f t="shared" si="54"/>
        <v>8</v>
      </c>
      <c r="ID14" s="102">
        <f t="shared" si="55"/>
        <v>8</v>
      </c>
      <c r="IE14" s="25"/>
      <c r="IF14" s="25"/>
      <c r="IG14" s="25"/>
      <c r="IH14" s="26"/>
      <c r="II14" s="26"/>
      <c r="IJ14" s="140"/>
      <c r="IK14" s="26"/>
      <c r="IL14" s="141">
        <f t="shared" si="14"/>
        <v>175</v>
      </c>
      <c r="IM14" s="142">
        <f t="shared" si="56"/>
        <v>7.608695652173913</v>
      </c>
      <c r="IN14" s="97" t="str">
        <f t="shared" si="57"/>
        <v>Kh¸</v>
      </c>
    </row>
    <row r="15" spans="1:248" ht="14.25" customHeight="1">
      <c r="A15" s="20">
        <v>10</v>
      </c>
      <c r="B15" s="21">
        <v>10</v>
      </c>
      <c r="C15" s="47" t="s">
        <v>30</v>
      </c>
      <c r="D15" s="47" t="s">
        <v>73</v>
      </c>
      <c r="E15" s="199" t="s">
        <v>208</v>
      </c>
      <c r="F15" s="47"/>
      <c r="G15" s="114" t="s">
        <v>197</v>
      </c>
      <c r="H15" s="42">
        <v>9</v>
      </c>
      <c r="I15" s="42">
        <v>9</v>
      </c>
      <c r="J15" s="42">
        <v>7</v>
      </c>
      <c r="K15" s="41">
        <v>9</v>
      </c>
      <c r="L15" s="41"/>
      <c r="M15" s="66">
        <f t="shared" si="0"/>
        <v>9</v>
      </c>
      <c r="N15" s="41"/>
      <c r="O15" s="42">
        <v>8</v>
      </c>
      <c r="P15" s="42">
        <v>8</v>
      </c>
      <c r="Q15" s="42">
        <v>7</v>
      </c>
      <c r="R15" s="42">
        <v>8</v>
      </c>
      <c r="S15" s="41">
        <v>6</v>
      </c>
      <c r="T15" s="41"/>
      <c r="U15" s="66">
        <f t="shared" si="1"/>
        <v>7</v>
      </c>
      <c r="V15" s="102">
        <f t="shared" si="2"/>
        <v>7</v>
      </c>
      <c r="W15" s="42">
        <v>8</v>
      </c>
      <c r="X15" s="42">
        <v>8</v>
      </c>
      <c r="Y15" s="42">
        <v>7</v>
      </c>
      <c r="Z15" s="42">
        <v>8</v>
      </c>
      <c r="AA15" s="41">
        <v>8</v>
      </c>
      <c r="AB15" s="41"/>
      <c r="AC15" s="66">
        <f t="shared" si="3"/>
        <v>8</v>
      </c>
      <c r="AD15" s="41"/>
      <c r="AE15" s="42">
        <v>7</v>
      </c>
      <c r="AF15" s="42">
        <v>8</v>
      </c>
      <c r="AG15" s="42">
        <v>8</v>
      </c>
      <c r="AH15" s="42">
        <v>8</v>
      </c>
      <c r="AI15" s="42">
        <v>7</v>
      </c>
      <c r="AJ15" s="41">
        <v>7</v>
      </c>
      <c r="AK15" s="41"/>
      <c r="AL15" s="66">
        <f t="shared" si="4"/>
        <v>7</v>
      </c>
      <c r="AM15" s="41"/>
      <c r="AN15" s="42">
        <v>7</v>
      </c>
      <c r="AO15" s="42">
        <v>8</v>
      </c>
      <c r="AP15" s="42">
        <v>7</v>
      </c>
      <c r="AQ15" s="41">
        <v>9</v>
      </c>
      <c r="AR15" s="41"/>
      <c r="AS15" s="66">
        <f t="shared" si="5"/>
        <v>9</v>
      </c>
      <c r="AT15" s="41"/>
      <c r="AU15" s="42">
        <v>7</v>
      </c>
      <c r="AV15" s="42">
        <v>6</v>
      </c>
      <c r="AW15" s="42">
        <v>6</v>
      </c>
      <c r="AX15" s="41">
        <v>8</v>
      </c>
      <c r="AY15" s="41"/>
      <c r="AZ15" s="66">
        <f t="shared" si="6"/>
        <v>8</v>
      </c>
      <c r="BA15" s="102">
        <f t="shared" si="7"/>
        <v>8</v>
      </c>
      <c r="BB15" s="41">
        <v>6</v>
      </c>
      <c r="BC15" s="41">
        <v>7</v>
      </c>
      <c r="BD15" s="41">
        <v>7</v>
      </c>
      <c r="BE15" s="41">
        <v>7</v>
      </c>
      <c r="BF15" s="41"/>
      <c r="BG15" s="66">
        <f t="shared" si="8"/>
        <v>7</v>
      </c>
      <c r="BH15" s="41"/>
      <c r="BI15" s="42">
        <v>5</v>
      </c>
      <c r="BJ15" s="42">
        <v>8</v>
      </c>
      <c r="BK15" s="41">
        <v>5</v>
      </c>
      <c r="BL15" s="41"/>
      <c r="BM15" s="68">
        <f t="shared" si="9"/>
        <v>7.791666666666667</v>
      </c>
      <c r="BN15" s="99">
        <f t="shared" si="10"/>
        <v>7.791666666666667</v>
      </c>
      <c r="BO15" s="69" t="str">
        <f t="shared" si="11"/>
        <v>Kh¸</v>
      </c>
      <c r="BP15" s="42">
        <v>6</v>
      </c>
      <c r="BQ15" s="42">
        <v>7</v>
      </c>
      <c r="BR15" s="42">
        <v>7</v>
      </c>
      <c r="BS15" s="42">
        <v>7</v>
      </c>
      <c r="BT15" s="42"/>
      <c r="BU15" s="102">
        <f t="shared" si="15"/>
        <v>7</v>
      </c>
      <c r="BV15" s="67"/>
      <c r="BW15" s="41">
        <v>7</v>
      </c>
      <c r="BX15" s="41">
        <v>9</v>
      </c>
      <c r="BY15" s="42">
        <v>8</v>
      </c>
      <c r="BZ15" s="42"/>
      <c r="CA15" s="102">
        <f t="shared" si="16"/>
        <v>8</v>
      </c>
      <c r="CB15" s="102">
        <f t="shared" si="17"/>
        <v>8</v>
      </c>
      <c r="CC15" s="42">
        <v>8</v>
      </c>
      <c r="CD15" s="41">
        <v>8</v>
      </c>
      <c r="CE15" s="42">
        <v>7</v>
      </c>
      <c r="CF15" s="42"/>
      <c r="CG15" s="102">
        <f t="shared" si="18"/>
        <v>7</v>
      </c>
      <c r="CH15" s="102">
        <f t="shared" si="19"/>
        <v>7</v>
      </c>
      <c r="CI15" s="42">
        <v>8</v>
      </c>
      <c r="CJ15" s="41">
        <v>8</v>
      </c>
      <c r="CK15" s="42">
        <v>9</v>
      </c>
      <c r="CL15" s="42"/>
      <c r="CM15" s="102">
        <f t="shared" si="20"/>
        <v>9</v>
      </c>
      <c r="CN15" s="67"/>
      <c r="CO15" s="42">
        <v>7</v>
      </c>
      <c r="CP15" s="42">
        <v>9</v>
      </c>
      <c r="CQ15" s="41">
        <v>9</v>
      </c>
      <c r="CR15" s="41">
        <v>8</v>
      </c>
      <c r="CS15" s="42">
        <v>7</v>
      </c>
      <c r="CT15" s="42"/>
      <c r="CU15" s="102">
        <f t="shared" si="21"/>
        <v>7</v>
      </c>
      <c r="CV15" s="102">
        <f t="shared" si="22"/>
        <v>7</v>
      </c>
      <c r="CW15" s="42">
        <v>7</v>
      </c>
      <c r="CX15" s="41">
        <v>6</v>
      </c>
      <c r="CY15" s="41">
        <v>8</v>
      </c>
      <c r="CZ15" s="41">
        <v>8</v>
      </c>
      <c r="DA15" s="42">
        <v>6</v>
      </c>
      <c r="DB15" s="42"/>
      <c r="DC15" s="102">
        <f t="shared" si="23"/>
        <v>6</v>
      </c>
      <c r="DD15" s="66"/>
      <c r="DE15" s="42">
        <v>7</v>
      </c>
      <c r="DF15" s="42">
        <v>6</v>
      </c>
      <c r="DG15" s="41">
        <v>7</v>
      </c>
      <c r="DH15" s="42">
        <v>6</v>
      </c>
      <c r="DI15" s="42"/>
      <c r="DJ15" s="102">
        <f t="shared" si="24"/>
        <v>6</v>
      </c>
      <c r="DK15" s="66"/>
      <c r="DL15" s="42">
        <v>6</v>
      </c>
      <c r="DM15" s="41">
        <v>7</v>
      </c>
      <c r="DN15" s="41">
        <v>6</v>
      </c>
      <c r="DO15" s="95">
        <v>8</v>
      </c>
      <c r="DP15" s="95"/>
      <c r="DQ15" s="102">
        <f t="shared" si="25"/>
        <v>8</v>
      </c>
      <c r="DR15" s="95"/>
      <c r="DS15" s="99">
        <f t="shared" si="26"/>
        <v>7.086956521739131</v>
      </c>
      <c r="DT15" s="99">
        <f t="shared" si="27"/>
        <v>7.086956521739131</v>
      </c>
      <c r="DU15" s="97" t="str">
        <f t="shared" si="28"/>
        <v>Kh¸</v>
      </c>
      <c r="DV15" s="42">
        <v>8</v>
      </c>
      <c r="DW15" s="42">
        <v>7</v>
      </c>
      <c r="DX15" s="42">
        <v>8</v>
      </c>
      <c r="DY15" s="42">
        <v>8</v>
      </c>
      <c r="DZ15" s="42"/>
      <c r="EA15" s="102">
        <f t="shared" si="29"/>
        <v>8</v>
      </c>
      <c r="EB15" s="102">
        <f t="shared" si="30"/>
        <v>8</v>
      </c>
      <c r="EC15" s="67">
        <v>7</v>
      </c>
      <c r="ED15" s="67">
        <v>7</v>
      </c>
      <c r="EE15" s="67">
        <v>6</v>
      </c>
      <c r="EF15" s="67">
        <v>8</v>
      </c>
      <c r="EG15" s="67"/>
      <c r="EH15" s="102">
        <f t="shared" si="31"/>
        <v>8</v>
      </c>
      <c r="EI15" s="102">
        <f t="shared" si="32"/>
        <v>8</v>
      </c>
      <c r="EJ15" s="42">
        <v>7</v>
      </c>
      <c r="EK15" s="42">
        <v>7</v>
      </c>
      <c r="EL15" s="41">
        <v>7</v>
      </c>
      <c r="EM15" s="41">
        <v>8</v>
      </c>
      <c r="EN15" s="42">
        <v>9</v>
      </c>
      <c r="EO15" s="42"/>
      <c r="EP15" s="102">
        <f t="shared" si="33"/>
        <v>8</v>
      </c>
      <c r="EQ15" s="67"/>
      <c r="ER15" s="67">
        <v>6</v>
      </c>
      <c r="ES15" s="67">
        <v>7</v>
      </c>
      <c r="ET15" s="67">
        <v>7</v>
      </c>
      <c r="EU15" s="67">
        <v>7</v>
      </c>
      <c r="EV15" s="67">
        <v>7</v>
      </c>
      <c r="EW15" s="67">
        <v>8</v>
      </c>
      <c r="EX15" s="67"/>
      <c r="EY15" s="102">
        <f t="shared" si="34"/>
        <v>8</v>
      </c>
      <c r="EZ15" s="102">
        <f t="shared" si="35"/>
        <v>8</v>
      </c>
      <c r="FA15" s="42">
        <v>6</v>
      </c>
      <c r="FB15" s="41">
        <v>7</v>
      </c>
      <c r="FC15" s="41">
        <v>8</v>
      </c>
      <c r="FD15" s="41">
        <v>8</v>
      </c>
      <c r="FE15" s="41">
        <v>8</v>
      </c>
      <c r="FF15" s="42">
        <v>8</v>
      </c>
      <c r="FG15" s="42"/>
      <c r="FH15" s="102">
        <f t="shared" si="36"/>
        <v>8</v>
      </c>
      <c r="FI15" s="66"/>
      <c r="FJ15" s="42">
        <v>8</v>
      </c>
      <c r="FK15" s="41">
        <v>7</v>
      </c>
      <c r="FL15" s="41">
        <v>7</v>
      </c>
      <c r="FM15" s="42">
        <v>7</v>
      </c>
      <c r="FN15" s="42"/>
      <c r="FO15" s="102">
        <f t="shared" si="37"/>
        <v>7</v>
      </c>
      <c r="FP15" s="66"/>
      <c r="FQ15" s="42">
        <v>8</v>
      </c>
      <c r="FR15" s="42">
        <v>7</v>
      </c>
      <c r="FS15" s="41">
        <v>9</v>
      </c>
      <c r="FT15" s="42">
        <v>9</v>
      </c>
      <c r="FU15" s="42"/>
      <c r="FV15" s="102">
        <f t="shared" si="38"/>
        <v>9</v>
      </c>
      <c r="FW15" s="102">
        <f t="shared" si="39"/>
        <v>9</v>
      </c>
      <c r="FX15" s="67">
        <v>5</v>
      </c>
      <c r="FY15" s="67">
        <v>5</v>
      </c>
      <c r="FZ15" s="102">
        <v>5</v>
      </c>
      <c r="GA15" s="102"/>
      <c r="GB15" s="102">
        <f t="shared" si="40"/>
        <v>5</v>
      </c>
      <c r="GC15" s="99">
        <f t="shared" si="12"/>
        <v>8</v>
      </c>
      <c r="GD15" s="99">
        <f t="shared" si="13"/>
        <v>8</v>
      </c>
      <c r="GE15" s="97" t="str">
        <f t="shared" si="41"/>
        <v>Giái</v>
      </c>
      <c r="GF15" s="25">
        <v>7</v>
      </c>
      <c r="GG15" s="25">
        <v>7</v>
      </c>
      <c r="GH15" s="25">
        <v>7</v>
      </c>
      <c r="GI15" s="26"/>
      <c r="GJ15" s="102">
        <f t="shared" si="42"/>
        <v>7</v>
      </c>
      <c r="GK15" s="102">
        <f t="shared" si="43"/>
        <v>7</v>
      </c>
      <c r="GL15" s="26">
        <v>8</v>
      </c>
      <c r="GM15" s="26">
        <v>8</v>
      </c>
      <c r="GN15" s="25">
        <v>7</v>
      </c>
      <c r="GO15" s="25">
        <v>7</v>
      </c>
      <c r="GP15" s="26">
        <v>8</v>
      </c>
      <c r="GQ15" s="26"/>
      <c r="GR15" s="102">
        <f t="shared" si="44"/>
        <v>8</v>
      </c>
      <c r="GS15" s="102">
        <f t="shared" si="45"/>
        <v>8</v>
      </c>
      <c r="GT15" s="25">
        <v>6</v>
      </c>
      <c r="GU15" s="25">
        <v>6</v>
      </c>
      <c r="GV15" s="25">
        <v>5</v>
      </c>
      <c r="GW15" s="26">
        <v>9</v>
      </c>
      <c r="GX15" s="26"/>
      <c r="GY15" s="102">
        <f t="shared" si="46"/>
        <v>8</v>
      </c>
      <c r="GZ15" s="102">
        <f t="shared" si="47"/>
        <v>8</v>
      </c>
      <c r="HA15" s="25">
        <v>9</v>
      </c>
      <c r="HB15" s="25">
        <v>9</v>
      </c>
      <c r="HC15" s="25">
        <v>8</v>
      </c>
      <c r="HD15" s="26">
        <v>10</v>
      </c>
      <c r="HE15" s="26"/>
      <c r="HF15" s="102">
        <f t="shared" si="48"/>
        <v>10</v>
      </c>
      <c r="HG15" s="102">
        <f t="shared" si="49"/>
        <v>10</v>
      </c>
      <c r="HH15" s="25">
        <v>5</v>
      </c>
      <c r="HI15" s="25">
        <v>6</v>
      </c>
      <c r="HJ15" s="26">
        <v>7</v>
      </c>
      <c r="HK15" s="26"/>
      <c r="HL15" s="102">
        <f t="shared" si="50"/>
        <v>7</v>
      </c>
      <c r="HM15" s="102">
        <f t="shared" si="51"/>
        <v>7</v>
      </c>
      <c r="HN15" s="25">
        <v>7</v>
      </c>
      <c r="HO15" s="25">
        <v>7</v>
      </c>
      <c r="HP15" s="25">
        <v>7</v>
      </c>
      <c r="HQ15" s="25">
        <v>7</v>
      </c>
      <c r="HR15" s="26">
        <v>8</v>
      </c>
      <c r="HS15" s="26"/>
      <c r="HT15" s="102">
        <f t="shared" si="52"/>
        <v>8</v>
      </c>
      <c r="HU15" s="102">
        <f t="shared" si="53"/>
        <v>8</v>
      </c>
      <c r="HV15" s="25">
        <v>7</v>
      </c>
      <c r="HW15" s="25">
        <v>8</v>
      </c>
      <c r="HX15" s="25">
        <v>8</v>
      </c>
      <c r="HY15" s="25">
        <v>9</v>
      </c>
      <c r="HZ15" s="25">
        <v>7</v>
      </c>
      <c r="IA15" s="26">
        <v>9</v>
      </c>
      <c r="IB15" s="26"/>
      <c r="IC15" s="102">
        <f t="shared" si="54"/>
        <v>9</v>
      </c>
      <c r="ID15" s="102">
        <f t="shared" si="55"/>
        <v>9</v>
      </c>
      <c r="IE15" s="25"/>
      <c r="IF15" s="25"/>
      <c r="IG15" s="25"/>
      <c r="IH15" s="26"/>
      <c r="II15" s="26"/>
      <c r="IJ15" s="140"/>
      <c r="IK15" s="26"/>
      <c r="IL15" s="141">
        <f t="shared" si="14"/>
        <v>191</v>
      </c>
      <c r="IM15" s="142">
        <f t="shared" si="56"/>
        <v>8.304347826086957</v>
      </c>
      <c r="IN15" s="97" t="str">
        <f t="shared" si="57"/>
        <v>Giái</v>
      </c>
    </row>
    <row r="16" spans="1:248" ht="14.25" customHeight="1">
      <c r="A16" s="20">
        <v>11</v>
      </c>
      <c r="B16" s="21">
        <v>11</v>
      </c>
      <c r="C16" s="47" t="s">
        <v>74</v>
      </c>
      <c r="D16" s="47" t="s">
        <v>25</v>
      </c>
      <c r="E16" s="199" t="s">
        <v>209</v>
      </c>
      <c r="F16" s="47"/>
      <c r="G16" s="114" t="s">
        <v>197</v>
      </c>
      <c r="H16" s="42">
        <v>6</v>
      </c>
      <c r="I16" s="42">
        <v>8</v>
      </c>
      <c r="J16" s="42">
        <v>8</v>
      </c>
      <c r="K16" s="41">
        <v>6</v>
      </c>
      <c r="L16" s="41"/>
      <c r="M16" s="66">
        <f t="shared" si="0"/>
        <v>6</v>
      </c>
      <c r="N16" s="41"/>
      <c r="O16" s="42">
        <v>6</v>
      </c>
      <c r="P16" s="42">
        <v>6</v>
      </c>
      <c r="Q16" s="42">
        <v>7</v>
      </c>
      <c r="R16" s="42">
        <v>6</v>
      </c>
      <c r="S16" s="41">
        <v>5</v>
      </c>
      <c r="T16" s="41"/>
      <c r="U16" s="66">
        <f t="shared" si="1"/>
        <v>5</v>
      </c>
      <c r="V16" s="102">
        <f t="shared" si="2"/>
        <v>5</v>
      </c>
      <c r="W16" s="42">
        <v>8</v>
      </c>
      <c r="X16" s="42">
        <v>8</v>
      </c>
      <c r="Y16" s="42">
        <v>6</v>
      </c>
      <c r="Z16" s="42">
        <v>8</v>
      </c>
      <c r="AA16" s="41">
        <v>7</v>
      </c>
      <c r="AB16" s="41"/>
      <c r="AC16" s="66">
        <f t="shared" si="3"/>
        <v>7</v>
      </c>
      <c r="AD16" s="41"/>
      <c r="AE16" s="42">
        <v>7</v>
      </c>
      <c r="AF16" s="42">
        <v>8</v>
      </c>
      <c r="AG16" s="42">
        <v>8</v>
      </c>
      <c r="AH16" s="42">
        <v>7</v>
      </c>
      <c r="AI16" s="42">
        <v>7</v>
      </c>
      <c r="AJ16" s="41">
        <v>6</v>
      </c>
      <c r="AK16" s="41"/>
      <c r="AL16" s="66">
        <f t="shared" si="4"/>
        <v>6</v>
      </c>
      <c r="AM16" s="41"/>
      <c r="AN16" s="42">
        <v>8</v>
      </c>
      <c r="AO16" s="42">
        <v>7</v>
      </c>
      <c r="AP16" s="42">
        <v>7</v>
      </c>
      <c r="AQ16" s="41">
        <v>7</v>
      </c>
      <c r="AR16" s="41"/>
      <c r="AS16" s="66">
        <f t="shared" si="5"/>
        <v>7</v>
      </c>
      <c r="AT16" s="41"/>
      <c r="AU16" s="42">
        <v>7</v>
      </c>
      <c r="AV16" s="42">
        <v>6</v>
      </c>
      <c r="AW16" s="42">
        <v>8</v>
      </c>
      <c r="AX16" s="41">
        <v>7</v>
      </c>
      <c r="AY16" s="41"/>
      <c r="AZ16" s="66">
        <f t="shared" si="6"/>
        <v>7</v>
      </c>
      <c r="BA16" s="102">
        <f t="shared" si="7"/>
        <v>7</v>
      </c>
      <c r="BB16" s="41">
        <v>6</v>
      </c>
      <c r="BC16" s="41">
        <v>7</v>
      </c>
      <c r="BD16" s="41">
        <v>7</v>
      </c>
      <c r="BE16" s="41">
        <v>6</v>
      </c>
      <c r="BF16" s="41"/>
      <c r="BG16" s="66">
        <f t="shared" si="8"/>
        <v>6</v>
      </c>
      <c r="BH16" s="41"/>
      <c r="BI16" s="42">
        <v>8</v>
      </c>
      <c r="BJ16" s="42">
        <v>9</v>
      </c>
      <c r="BK16" s="41">
        <v>8</v>
      </c>
      <c r="BL16" s="41"/>
      <c r="BM16" s="68">
        <f t="shared" si="9"/>
        <v>6.291666666666667</v>
      </c>
      <c r="BN16" s="99">
        <f t="shared" si="10"/>
        <v>6.291666666666667</v>
      </c>
      <c r="BO16" s="69" t="str">
        <f t="shared" si="11"/>
        <v>TBK</v>
      </c>
      <c r="BP16" s="42">
        <v>7</v>
      </c>
      <c r="BQ16" s="42">
        <v>7</v>
      </c>
      <c r="BR16" s="42">
        <v>8</v>
      </c>
      <c r="BS16" s="42">
        <v>5</v>
      </c>
      <c r="BT16" s="42"/>
      <c r="BU16" s="102">
        <f t="shared" si="15"/>
        <v>6</v>
      </c>
      <c r="BV16" s="67"/>
      <c r="BW16" s="41">
        <v>8</v>
      </c>
      <c r="BX16" s="41">
        <v>9</v>
      </c>
      <c r="BY16" s="42">
        <v>7</v>
      </c>
      <c r="BZ16" s="42"/>
      <c r="CA16" s="102">
        <f t="shared" si="16"/>
        <v>7</v>
      </c>
      <c r="CB16" s="102">
        <f t="shared" si="17"/>
        <v>7</v>
      </c>
      <c r="CC16" s="42">
        <v>8</v>
      </c>
      <c r="CD16" s="41">
        <v>9</v>
      </c>
      <c r="CE16" s="42">
        <v>7</v>
      </c>
      <c r="CF16" s="42"/>
      <c r="CG16" s="102">
        <f t="shared" si="18"/>
        <v>7</v>
      </c>
      <c r="CH16" s="102">
        <f t="shared" si="19"/>
        <v>7</v>
      </c>
      <c r="CI16" s="42">
        <v>6</v>
      </c>
      <c r="CJ16" s="41">
        <v>8</v>
      </c>
      <c r="CK16" s="42">
        <v>7</v>
      </c>
      <c r="CL16" s="42"/>
      <c r="CM16" s="102">
        <f t="shared" si="20"/>
        <v>7</v>
      </c>
      <c r="CN16" s="67"/>
      <c r="CO16" s="42">
        <v>5</v>
      </c>
      <c r="CP16" s="42">
        <v>7</v>
      </c>
      <c r="CQ16" s="41">
        <v>8</v>
      </c>
      <c r="CR16" s="41">
        <v>6</v>
      </c>
      <c r="CS16" s="42">
        <v>5</v>
      </c>
      <c r="CT16" s="42"/>
      <c r="CU16" s="102">
        <f t="shared" si="21"/>
        <v>5</v>
      </c>
      <c r="CV16" s="102">
        <f t="shared" si="22"/>
        <v>5</v>
      </c>
      <c r="CW16" s="42">
        <v>7</v>
      </c>
      <c r="CX16" s="41">
        <v>7</v>
      </c>
      <c r="CY16" s="41">
        <v>7</v>
      </c>
      <c r="CZ16" s="41">
        <v>6</v>
      </c>
      <c r="DA16" s="42">
        <v>6</v>
      </c>
      <c r="DB16" s="42"/>
      <c r="DC16" s="102">
        <f t="shared" si="23"/>
        <v>6</v>
      </c>
      <c r="DD16" s="66"/>
      <c r="DE16" s="42">
        <v>6</v>
      </c>
      <c r="DF16" s="42">
        <v>8</v>
      </c>
      <c r="DG16" s="41">
        <v>7</v>
      </c>
      <c r="DH16" s="42">
        <v>5</v>
      </c>
      <c r="DI16" s="42"/>
      <c r="DJ16" s="102">
        <f t="shared" si="24"/>
        <v>6</v>
      </c>
      <c r="DK16" s="66"/>
      <c r="DL16" s="42">
        <v>6</v>
      </c>
      <c r="DM16" s="41">
        <v>7</v>
      </c>
      <c r="DN16" s="41">
        <v>8</v>
      </c>
      <c r="DO16" s="95">
        <v>7</v>
      </c>
      <c r="DP16" s="95"/>
      <c r="DQ16" s="102">
        <f t="shared" si="25"/>
        <v>7</v>
      </c>
      <c r="DR16" s="95"/>
      <c r="DS16" s="99">
        <f t="shared" si="26"/>
        <v>6.217391304347826</v>
      </c>
      <c r="DT16" s="99">
        <f t="shared" si="27"/>
        <v>6.217391304347826</v>
      </c>
      <c r="DU16" s="97" t="str">
        <f t="shared" si="28"/>
        <v>TBK</v>
      </c>
      <c r="DV16" s="42">
        <v>9</v>
      </c>
      <c r="DW16" s="42">
        <v>8</v>
      </c>
      <c r="DX16" s="42">
        <v>9</v>
      </c>
      <c r="DY16" s="42">
        <v>7</v>
      </c>
      <c r="DZ16" s="42"/>
      <c r="EA16" s="102">
        <f t="shared" si="29"/>
        <v>8</v>
      </c>
      <c r="EB16" s="102">
        <f t="shared" si="30"/>
        <v>8</v>
      </c>
      <c r="EC16" s="67">
        <v>7</v>
      </c>
      <c r="ED16" s="67">
        <v>8</v>
      </c>
      <c r="EE16" s="67">
        <v>7</v>
      </c>
      <c r="EF16" s="67">
        <v>5</v>
      </c>
      <c r="EG16" s="67"/>
      <c r="EH16" s="102">
        <f t="shared" si="31"/>
        <v>6</v>
      </c>
      <c r="EI16" s="102">
        <f t="shared" si="32"/>
        <v>6</v>
      </c>
      <c r="EJ16" s="42">
        <v>7</v>
      </c>
      <c r="EK16" s="42">
        <v>8</v>
      </c>
      <c r="EL16" s="41">
        <v>7</v>
      </c>
      <c r="EM16" s="41">
        <v>8</v>
      </c>
      <c r="EN16" s="42">
        <v>9</v>
      </c>
      <c r="EO16" s="42"/>
      <c r="EP16" s="102">
        <f t="shared" si="33"/>
        <v>9</v>
      </c>
      <c r="EQ16" s="67"/>
      <c r="ER16" s="67">
        <v>6</v>
      </c>
      <c r="ES16" s="67">
        <v>6</v>
      </c>
      <c r="ET16" s="67">
        <v>6</v>
      </c>
      <c r="EU16" s="67">
        <v>7</v>
      </c>
      <c r="EV16" s="67">
        <v>7</v>
      </c>
      <c r="EW16" s="67">
        <v>6</v>
      </c>
      <c r="EX16" s="67"/>
      <c r="EY16" s="102">
        <f t="shared" si="34"/>
        <v>6</v>
      </c>
      <c r="EZ16" s="102">
        <f t="shared" si="35"/>
        <v>6</v>
      </c>
      <c r="FA16" s="42">
        <v>8</v>
      </c>
      <c r="FB16" s="41">
        <v>8</v>
      </c>
      <c r="FC16" s="41">
        <v>9</v>
      </c>
      <c r="FD16" s="41">
        <v>7</v>
      </c>
      <c r="FE16" s="41">
        <v>8</v>
      </c>
      <c r="FF16" s="42">
        <v>6</v>
      </c>
      <c r="FG16" s="42"/>
      <c r="FH16" s="102">
        <f t="shared" si="36"/>
        <v>7</v>
      </c>
      <c r="FI16" s="66"/>
      <c r="FJ16" s="42">
        <v>8</v>
      </c>
      <c r="FK16" s="41">
        <v>7</v>
      </c>
      <c r="FL16" s="41">
        <v>8</v>
      </c>
      <c r="FM16" s="42">
        <v>7</v>
      </c>
      <c r="FN16" s="42"/>
      <c r="FO16" s="102">
        <f t="shared" si="37"/>
        <v>7</v>
      </c>
      <c r="FP16" s="66"/>
      <c r="FQ16" s="42">
        <v>8</v>
      </c>
      <c r="FR16" s="42">
        <v>7</v>
      </c>
      <c r="FS16" s="66">
        <v>8</v>
      </c>
      <c r="FT16" s="42">
        <v>6</v>
      </c>
      <c r="FU16" s="42"/>
      <c r="FV16" s="102">
        <f t="shared" si="38"/>
        <v>7</v>
      </c>
      <c r="FW16" s="102">
        <f t="shared" si="39"/>
        <v>7</v>
      </c>
      <c r="FX16" s="67">
        <v>8</v>
      </c>
      <c r="FY16" s="67">
        <v>8</v>
      </c>
      <c r="FZ16" s="102">
        <v>8</v>
      </c>
      <c r="GA16" s="102"/>
      <c r="GB16" s="102">
        <f t="shared" si="40"/>
        <v>8</v>
      </c>
      <c r="GC16" s="99">
        <f t="shared" si="12"/>
        <v>7.115384615384615</v>
      </c>
      <c r="GD16" s="99">
        <f t="shared" si="13"/>
        <v>7.115384615384615</v>
      </c>
      <c r="GE16" s="97" t="str">
        <f t="shared" si="41"/>
        <v>Kh¸</v>
      </c>
      <c r="GF16" s="25">
        <v>7</v>
      </c>
      <c r="GG16" s="25">
        <v>8</v>
      </c>
      <c r="GH16" s="25">
        <v>7</v>
      </c>
      <c r="GI16" s="26"/>
      <c r="GJ16" s="102">
        <f t="shared" si="42"/>
        <v>7</v>
      </c>
      <c r="GK16" s="102">
        <f t="shared" si="43"/>
        <v>7</v>
      </c>
      <c r="GL16" s="26">
        <v>8</v>
      </c>
      <c r="GM16" s="26">
        <v>7</v>
      </c>
      <c r="GN16" s="25">
        <v>8</v>
      </c>
      <c r="GO16" s="25">
        <v>8</v>
      </c>
      <c r="GP16" s="26">
        <v>10</v>
      </c>
      <c r="GQ16" s="26"/>
      <c r="GR16" s="102">
        <f t="shared" si="44"/>
        <v>9</v>
      </c>
      <c r="GS16" s="102">
        <f t="shared" si="45"/>
        <v>9</v>
      </c>
      <c r="GT16" s="25">
        <v>5</v>
      </c>
      <c r="GU16" s="25">
        <v>6</v>
      </c>
      <c r="GV16" s="25">
        <v>5</v>
      </c>
      <c r="GW16" s="26">
        <v>7</v>
      </c>
      <c r="GX16" s="26"/>
      <c r="GY16" s="102">
        <f t="shared" si="46"/>
        <v>7</v>
      </c>
      <c r="GZ16" s="102">
        <f t="shared" si="47"/>
        <v>7</v>
      </c>
      <c r="HA16" s="25">
        <v>5</v>
      </c>
      <c r="HB16" s="25">
        <v>6</v>
      </c>
      <c r="HC16" s="25">
        <v>7</v>
      </c>
      <c r="HD16" s="26">
        <v>8</v>
      </c>
      <c r="HE16" s="26"/>
      <c r="HF16" s="102">
        <f t="shared" si="48"/>
        <v>7</v>
      </c>
      <c r="HG16" s="102">
        <f t="shared" si="49"/>
        <v>7</v>
      </c>
      <c r="HH16" s="25">
        <v>6</v>
      </c>
      <c r="HI16" s="25">
        <v>7</v>
      </c>
      <c r="HJ16" s="26">
        <v>6</v>
      </c>
      <c r="HK16" s="26"/>
      <c r="HL16" s="102">
        <f t="shared" si="50"/>
        <v>6</v>
      </c>
      <c r="HM16" s="102">
        <f t="shared" si="51"/>
        <v>6</v>
      </c>
      <c r="HN16" s="25">
        <v>7</v>
      </c>
      <c r="HO16" s="25">
        <v>7</v>
      </c>
      <c r="HP16" s="25">
        <v>7</v>
      </c>
      <c r="HQ16" s="25">
        <v>7</v>
      </c>
      <c r="HR16" s="26">
        <v>5</v>
      </c>
      <c r="HS16" s="26"/>
      <c r="HT16" s="102">
        <f t="shared" si="52"/>
        <v>6</v>
      </c>
      <c r="HU16" s="102">
        <f t="shared" si="53"/>
        <v>6</v>
      </c>
      <c r="HV16" s="25">
        <v>8</v>
      </c>
      <c r="HW16" s="25">
        <v>9</v>
      </c>
      <c r="HX16" s="25">
        <v>8</v>
      </c>
      <c r="HY16" s="25">
        <v>8</v>
      </c>
      <c r="HZ16" s="25">
        <v>8</v>
      </c>
      <c r="IA16" s="26">
        <v>7</v>
      </c>
      <c r="IB16" s="26"/>
      <c r="IC16" s="102">
        <f t="shared" si="54"/>
        <v>7</v>
      </c>
      <c r="ID16" s="102">
        <f t="shared" si="55"/>
        <v>7</v>
      </c>
      <c r="IE16" s="25"/>
      <c r="IF16" s="25"/>
      <c r="IG16" s="25"/>
      <c r="IH16" s="26"/>
      <c r="II16" s="26"/>
      <c r="IJ16" s="140"/>
      <c r="IK16" s="26"/>
      <c r="IL16" s="141">
        <f t="shared" si="14"/>
        <v>163</v>
      </c>
      <c r="IM16" s="142">
        <f t="shared" si="56"/>
        <v>7.086956521739131</v>
      </c>
      <c r="IN16" s="97" t="str">
        <f t="shared" si="57"/>
        <v>Kh¸</v>
      </c>
    </row>
    <row r="17" spans="1:248" ht="14.25" customHeight="1">
      <c r="A17" s="20">
        <v>12</v>
      </c>
      <c r="B17" s="21">
        <v>12</v>
      </c>
      <c r="C17" s="47" t="s">
        <v>75</v>
      </c>
      <c r="D17" s="47" t="s">
        <v>76</v>
      </c>
      <c r="E17" s="199" t="s">
        <v>210</v>
      </c>
      <c r="F17" s="47"/>
      <c r="G17" s="114" t="s">
        <v>197</v>
      </c>
      <c r="H17" s="42">
        <v>8</v>
      </c>
      <c r="I17" s="42">
        <v>8</v>
      </c>
      <c r="J17" s="42">
        <v>8</v>
      </c>
      <c r="K17" s="41">
        <v>7</v>
      </c>
      <c r="L17" s="41"/>
      <c r="M17" s="66">
        <f t="shared" si="0"/>
        <v>7</v>
      </c>
      <c r="N17" s="41"/>
      <c r="O17" s="42">
        <v>7</v>
      </c>
      <c r="P17" s="42">
        <v>6</v>
      </c>
      <c r="Q17" s="42">
        <v>7</v>
      </c>
      <c r="R17" s="42">
        <v>6</v>
      </c>
      <c r="S17" s="41">
        <v>7</v>
      </c>
      <c r="T17" s="41"/>
      <c r="U17" s="66">
        <f t="shared" si="1"/>
        <v>7</v>
      </c>
      <c r="V17" s="102">
        <f t="shared" si="2"/>
        <v>7</v>
      </c>
      <c r="W17" s="42">
        <v>7</v>
      </c>
      <c r="X17" s="42">
        <v>7</v>
      </c>
      <c r="Y17" s="42">
        <v>6</v>
      </c>
      <c r="Z17" s="42">
        <v>8</v>
      </c>
      <c r="AA17" s="41">
        <v>7</v>
      </c>
      <c r="AB17" s="41"/>
      <c r="AC17" s="66">
        <f t="shared" si="3"/>
        <v>7</v>
      </c>
      <c r="AD17" s="41"/>
      <c r="AE17" s="42">
        <v>7</v>
      </c>
      <c r="AF17" s="42">
        <v>7</v>
      </c>
      <c r="AG17" s="42">
        <v>7</v>
      </c>
      <c r="AH17" s="42">
        <v>7</v>
      </c>
      <c r="AI17" s="42">
        <v>7</v>
      </c>
      <c r="AJ17" s="41">
        <v>7</v>
      </c>
      <c r="AK17" s="41"/>
      <c r="AL17" s="66">
        <f t="shared" si="4"/>
        <v>7</v>
      </c>
      <c r="AM17" s="41"/>
      <c r="AN17" s="42">
        <v>7</v>
      </c>
      <c r="AO17" s="42">
        <v>8</v>
      </c>
      <c r="AP17" s="42">
        <v>7</v>
      </c>
      <c r="AQ17" s="41">
        <v>5</v>
      </c>
      <c r="AR17" s="41"/>
      <c r="AS17" s="66">
        <f t="shared" si="5"/>
        <v>6</v>
      </c>
      <c r="AT17" s="41"/>
      <c r="AU17" s="42">
        <v>7</v>
      </c>
      <c r="AV17" s="42">
        <v>6</v>
      </c>
      <c r="AW17" s="42">
        <v>6</v>
      </c>
      <c r="AX17" s="41">
        <v>5</v>
      </c>
      <c r="AY17" s="41"/>
      <c r="AZ17" s="66">
        <f t="shared" si="6"/>
        <v>5</v>
      </c>
      <c r="BA17" s="102">
        <f t="shared" si="7"/>
        <v>5</v>
      </c>
      <c r="BB17" s="41">
        <v>7</v>
      </c>
      <c r="BC17" s="41">
        <v>7</v>
      </c>
      <c r="BD17" s="41">
        <v>7</v>
      </c>
      <c r="BE17" s="41">
        <v>6</v>
      </c>
      <c r="BF17" s="41"/>
      <c r="BG17" s="66">
        <f t="shared" si="8"/>
        <v>6</v>
      </c>
      <c r="BH17" s="41"/>
      <c r="BI17" s="42">
        <v>6</v>
      </c>
      <c r="BJ17" s="42">
        <v>8</v>
      </c>
      <c r="BK17" s="41">
        <v>5</v>
      </c>
      <c r="BL17" s="41"/>
      <c r="BM17" s="68">
        <f t="shared" si="9"/>
        <v>6.5</v>
      </c>
      <c r="BN17" s="99">
        <f t="shared" si="10"/>
        <v>6.5</v>
      </c>
      <c r="BO17" s="69" t="str">
        <f t="shared" si="11"/>
        <v>TBK</v>
      </c>
      <c r="BP17" s="42">
        <v>7</v>
      </c>
      <c r="BQ17" s="42">
        <v>6</v>
      </c>
      <c r="BR17" s="42">
        <v>7</v>
      </c>
      <c r="BS17" s="42">
        <v>7</v>
      </c>
      <c r="BT17" s="42"/>
      <c r="BU17" s="102">
        <f t="shared" si="15"/>
        <v>7</v>
      </c>
      <c r="BV17" s="67"/>
      <c r="BW17" s="41">
        <v>6</v>
      </c>
      <c r="BX17" s="41">
        <v>7</v>
      </c>
      <c r="BY17" s="42">
        <v>8</v>
      </c>
      <c r="BZ17" s="42"/>
      <c r="CA17" s="102">
        <f t="shared" si="16"/>
        <v>8</v>
      </c>
      <c r="CB17" s="102">
        <f t="shared" si="17"/>
        <v>8</v>
      </c>
      <c r="CC17" s="42">
        <v>6</v>
      </c>
      <c r="CD17" s="41">
        <v>7</v>
      </c>
      <c r="CE17" s="42">
        <v>6</v>
      </c>
      <c r="CF17" s="42"/>
      <c r="CG17" s="102">
        <f t="shared" si="18"/>
        <v>6</v>
      </c>
      <c r="CH17" s="102">
        <f t="shared" si="19"/>
        <v>6</v>
      </c>
      <c r="CI17" s="42">
        <v>8</v>
      </c>
      <c r="CJ17" s="41">
        <v>7</v>
      </c>
      <c r="CK17" s="42">
        <v>4</v>
      </c>
      <c r="CL17" s="42"/>
      <c r="CM17" s="102">
        <f t="shared" si="20"/>
        <v>5</v>
      </c>
      <c r="CN17" s="67"/>
      <c r="CO17" s="42">
        <v>5</v>
      </c>
      <c r="CP17" s="42">
        <v>6</v>
      </c>
      <c r="CQ17" s="41">
        <v>7</v>
      </c>
      <c r="CR17" s="41">
        <v>6</v>
      </c>
      <c r="CS17" s="42">
        <v>5</v>
      </c>
      <c r="CT17" s="42"/>
      <c r="CU17" s="102">
        <f t="shared" si="21"/>
        <v>5</v>
      </c>
      <c r="CV17" s="102">
        <f t="shared" si="22"/>
        <v>5</v>
      </c>
      <c r="CW17" s="42">
        <v>6</v>
      </c>
      <c r="CX17" s="41">
        <v>7</v>
      </c>
      <c r="CY17" s="41">
        <v>7</v>
      </c>
      <c r="CZ17" s="41">
        <v>8</v>
      </c>
      <c r="DA17" s="42">
        <v>7</v>
      </c>
      <c r="DB17" s="42"/>
      <c r="DC17" s="102">
        <f t="shared" si="23"/>
        <v>7</v>
      </c>
      <c r="DD17" s="66"/>
      <c r="DE17" s="42">
        <v>6</v>
      </c>
      <c r="DF17" s="42">
        <v>7</v>
      </c>
      <c r="DG17" s="41">
        <v>7</v>
      </c>
      <c r="DH17" s="42">
        <v>7</v>
      </c>
      <c r="DI17" s="42"/>
      <c r="DJ17" s="102">
        <f t="shared" si="24"/>
        <v>7</v>
      </c>
      <c r="DK17" s="66"/>
      <c r="DL17" s="42">
        <v>4</v>
      </c>
      <c r="DM17" s="41">
        <v>6</v>
      </c>
      <c r="DN17" s="41">
        <v>6</v>
      </c>
      <c r="DO17" s="95">
        <v>6</v>
      </c>
      <c r="DP17" s="95"/>
      <c r="DQ17" s="102">
        <f t="shared" si="25"/>
        <v>6</v>
      </c>
      <c r="DR17" s="95"/>
      <c r="DS17" s="99">
        <f t="shared" si="26"/>
        <v>6.3478260869565215</v>
      </c>
      <c r="DT17" s="99">
        <f t="shared" si="27"/>
        <v>6.3478260869565215</v>
      </c>
      <c r="DU17" s="97" t="str">
        <f t="shared" si="28"/>
        <v>TBK</v>
      </c>
      <c r="DV17" s="42">
        <v>8</v>
      </c>
      <c r="DW17" s="42">
        <v>7</v>
      </c>
      <c r="DX17" s="42">
        <v>8</v>
      </c>
      <c r="DY17" s="42">
        <v>7</v>
      </c>
      <c r="DZ17" s="42"/>
      <c r="EA17" s="102">
        <f t="shared" si="29"/>
        <v>7</v>
      </c>
      <c r="EB17" s="102">
        <f t="shared" si="30"/>
        <v>7</v>
      </c>
      <c r="EC17" s="67">
        <v>6</v>
      </c>
      <c r="ED17" s="67">
        <v>7</v>
      </c>
      <c r="EE17" s="67">
        <v>7</v>
      </c>
      <c r="EF17" s="67">
        <v>6</v>
      </c>
      <c r="EG17" s="67"/>
      <c r="EH17" s="102">
        <f t="shared" si="31"/>
        <v>6</v>
      </c>
      <c r="EI17" s="102">
        <f t="shared" si="32"/>
        <v>6</v>
      </c>
      <c r="EJ17" s="42">
        <v>6</v>
      </c>
      <c r="EK17" s="42">
        <v>7</v>
      </c>
      <c r="EL17" s="41">
        <v>7</v>
      </c>
      <c r="EM17" s="41">
        <v>7</v>
      </c>
      <c r="EN17" s="42">
        <v>6</v>
      </c>
      <c r="EO17" s="42"/>
      <c r="EP17" s="102">
        <f t="shared" si="33"/>
        <v>6</v>
      </c>
      <c r="EQ17" s="67"/>
      <c r="ER17" s="67">
        <v>6</v>
      </c>
      <c r="ES17" s="67">
        <v>6</v>
      </c>
      <c r="ET17" s="67">
        <v>6</v>
      </c>
      <c r="EU17" s="67">
        <v>6</v>
      </c>
      <c r="EV17" s="67">
        <v>6</v>
      </c>
      <c r="EW17" s="67">
        <v>5</v>
      </c>
      <c r="EX17" s="67"/>
      <c r="EY17" s="102">
        <f t="shared" si="34"/>
        <v>5</v>
      </c>
      <c r="EZ17" s="102">
        <f t="shared" si="35"/>
        <v>5</v>
      </c>
      <c r="FA17" s="42">
        <v>5</v>
      </c>
      <c r="FB17" s="41">
        <v>8</v>
      </c>
      <c r="FC17" s="41">
        <v>7</v>
      </c>
      <c r="FD17" s="41">
        <v>7</v>
      </c>
      <c r="FE17" s="41">
        <v>8</v>
      </c>
      <c r="FF17" s="42">
        <v>8</v>
      </c>
      <c r="FG17" s="42"/>
      <c r="FH17" s="102">
        <f t="shared" si="36"/>
        <v>8</v>
      </c>
      <c r="FI17" s="66"/>
      <c r="FJ17" s="42">
        <v>7</v>
      </c>
      <c r="FK17" s="41">
        <v>7</v>
      </c>
      <c r="FL17" s="41">
        <v>7</v>
      </c>
      <c r="FM17" s="42">
        <v>7</v>
      </c>
      <c r="FN17" s="42"/>
      <c r="FO17" s="102">
        <f t="shared" si="37"/>
        <v>7</v>
      </c>
      <c r="FP17" s="66"/>
      <c r="FQ17" s="42">
        <v>8</v>
      </c>
      <c r="FR17" s="42">
        <v>7</v>
      </c>
      <c r="FS17" s="66">
        <v>6</v>
      </c>
      <c r="FT17" s="42">
        <v>6</v>
      </c>
      <c r="FU17" s="42"/>
      <c r="FV17" s="102">
        <f t="shared" si="38"/>
        <v>6</v>
      </c>
      <c r="FW17" s="102">
        <f t="shared" si="39"/>
        <v>6</v>
      </c>
      <c r="FX17" s="67">
        <v>6</v>
      </c>
      <c r="FY17" s="67">
        <v>6</v>
      </c>
      <c r="FZ17" s="102">
        <v>5</v>
      </c>
      <c r="GA17" s="102"/>
      <c r="GB17" s="102">
        <f t="shared" si="40"/>
        <v>5</v>
      </c>
      <c r="GC17" s="99">
        <f t="shared" si="12"/>
        <v>6.423076923076923</v>
      </c>
      <c r="GD17" s="99">
        <f t="shared" si="13"/>
        <v>6.423076923076923</v>
      </c>
      <c r="GE17" s="97" t="str">
        <f t="shared" si="41"/>
        <v>TBK</v>
      </c>
      <c r="GF17" s="25">
        <v>6</v>
      </c>
      <c r="GG17" s="25">
        <v>5</v>
      </c>
      <c r="GH17" s="25">
        <v>6</v>
      </c>
      <c r="GI17" s="26"/>
      <c r="GJ17" s="102">
        <f t="shared" si="42"/>
        <v>6</v>
      </c>
      <c r="GK17" s="102">
        <f t="shared" si="43"/>
        <v>6</v>
      </c>
      <c r="GL17" s="26">
        <v>7</v>
      </c>
      <c r="GM17" s="26">
        <v>8</v>
      </c>
      <c r="GN17" s="25">
        <v>8</v>
      </c>
      <c r="GO17" s="25">
        <v>7</v>
      </c>
      <c r="GP17" s="26">
        <v>6</v>
      </c>
      <c r="GQ17" s="26"/>
      <c r="GR17" s="102">
        <f t="shared" si="44"/>
        <v>6</v>
      </c>
      <c r="GS17" s="102">
        <f t="shared" si="45"/>
        <v>6</v>
      </c>
      <c r="GT17" s="25">
        <v>4</v>
      </c>
      <c r="GU17" s="25">
        <v>5</v>
      </c>
      <c r="GV17" s="25">
        <v>7</v>
      </c>
      <c r="GW17" s="26">
        <v>7</v>
      </c>
      <c r="GX17" s="26"/>
      <c r="GY17" s="102">
        <f t="shared" si="46"/>
        <v>7</v>
      </c>
      <c r="GZ17" s="102">
        <f t="shared" si="47"/>
        <v>7</v>
      </c>
      <c r="HA17" s="25">
        <v>4</v>
      </c>
      <c r="HB17" s="25">
        <v>5</v>
      </c>
      <c r="HC17" s="25">
        <v>4</v>
      </c>
      <c r="HD17" s="26">
        <v>5</v>
      </c>
      <c r="HE17" s="26"/>
      <c r="HF17" s="102">
        <f t="shared" si="48"/>
        <v>5</v>
      </c>
      <c r="HG17" s="102">
        <f t="shared" si="49"/>
        <v>5</v>
      </c>
      <c r="HH17" s="25">
        <v>5</v>
      </c>
      <c r="HI17" s="25">
        <v>5</v>
      </c>
      <c r="HJ17" s="26">
        <v>7</v>
      </c>
      <c r="HK17" s="26"/>
      <c r="HL17" s="102">
        <f t="shared" si="50"/>
        <v>6</v>
      </c>
      <c r="HM17" s="102">
        <f t="shared" si="51"/>
        <v>6</v>
      </c>
      <c r="HN17" s="25">
        <v>6</v>
      </c>
      <c r="HO17" s="25">
        <v>6</v>
      </c>
      <c r="HP17" s="25">
        <v>6</v>
      </c>
      <c r="HQ17" s="25">
        <v>7</v>
      </c>
      <c r="HR17" s="26">
        <v>7</v>
      </c>
      <c r="HS17" s="26"/>
      <c r="HT17" s="102">
        <f t="shared" si="52"/>
        <v>7</v>
      </c>
      <c r="HU17" s="102">
        <f t="shared" si="53"/>
        <v>7</v>
      </c>
      <c r="HV17" s="25">
        <v>7</v>
      </c>
      <c r="HW17" s="25">
        <v>8</v>
      </c>
      <c r="HX17" s="25">
        <v>8</v>
      </c>
      <c r="HY17" s="25">
        <v>9</v>
      </c>
      <c r="HZ17" s="25">
        <v>7</v>
      </c>
      <c r="IA17" s="26">
        <v>7</v>
      </c>
      <c r="IB17" s="26"/>
      <c r="IC17" s="102">
        <f t="shared" si="54"/>
        <v>7</v>
      </c>
      <c r="ID17" s="102">
        <f t="shared" si="55"/>
        <v>7</v>
      </c>
      <c r="IE17" s="25"/>
      <c r="IF17" s="25"/>
      <c r="IG17" s="25"/>
      <c r="IH17" s="26"/>
      <c r="II17" s="26"/>
      <c r="IJ17" s="140"/>
      <c r="IK17" s="26"/>
      <c r="IL17" s="141">
        <f t="shared" si="14"/>
        <v>147</v>
      </c>
      <c r="IM17" s="142">
        <f t="shared" si="56"/>
        <v>6.391304347826087</v>
      </c>
      <c r="IN17" s="97" t="str">
        <f t="shared" si="57"/>
        <v>TBK</v>
      </c>
    </row>
    <row r="18" spans="1:248" ht="15" customHeight="1">
      <c r="A18" s="20">
        <v>13</v>
      </c>
      <c r="B18" s="21">
        <v>13</v>
      </c>
      <c r="C18" s="47" t="s">
        <v>78</v>
      </c>
      <c r="D18" s="47" t="s">
        <v>77</v>
      </c>
      <c r="E18" s="199" t="s">
        <v>211</v>
      </c>
      <c r="F18" s="47"/>
      <c r="G18" s="114" t="s">
        <v>197</v>
      </c>
      <c r="H18" s="42">
        <v>6</v>
      </c>
      <c r="I18" s="42">
        <v>8</v>
      </c>
      <c r="J18" s="42">
        <v>8</v>
      </c>
      <c r="K18" s="41">
        <v>6</v>
      </c>
      <c r="L18" s="41"/>
      <c r="M18" s="66">
        <f t="shared" si="0"/>
        <v>6</v>
      </c>
      <c r="N18" s="41"/>
      <c r="O18" s="42">
        <v>7</v>
      </c>
      <c r="P18" s="42">
        <v>7</v>
      </c>
      <c r="Q18" s="42">
        <v>7</v>
      </c>
      <c r="R18" s="42">
        <v>8</v>
      </c>
      <c r="S18" s="41">
        <v>6</v>
      </c>
      <c r="T18" s="41"/>
      <c r="U18" s="66">
        <f t="shared" si="1"/>
        <v>6</v>
      </c>
      <c r="V18" s="102">
        <f t="shared" si="2"/>
        <v>6</v>
      </c>
      <c r="W18" s="42">
        <v>7</v>
      </c>
      <c r="X18" s="42">
        <v>7</v>
      </c>
      <c r="Y18" s="42">
        <v>7</v>
      </c>
      <c r="Z18" s="42">
        <v>8</v>
      </c>
      <c r="AA18" s="41">
        <v>7</v>
      </c>
      <c r="AB18" s="41"/>
      <c r="AC18" s="66">
        <f t="shared" si="3"/>
        <v>7</v>
      </c>
      <c r="AD18" s="41"/>
      <c r="AE18" s="42">
        <v>8</v>
      </c>
      <c r="AF18" s="42">
        <v>7</v>
      </c>
      <c r="AG18" s="42">
        <v>8</v>
      </c>
      <c r="AH18" s="42">
        <v>7</v>
      </c>
      <c r="AI18" s="42">
        <v>8</v>
      </c>
      <c r="AJ18" s="41">
        <v>7</v>
      </c>
      <c r="AK18" s="41"/>
      <c r="AL18" s="66">
        <f t="shared" si="4"/>
        <v>7</v>
      </c>
      <c r="AM18" s="41"/>
      <c r="AN18" s="42">
        <v>7</v>
      </c>
      <c r="AO18" s="42">
        <v>8</v>
      </c>
      <c r="AP18" s="42">
        <v>8</v>
      </c>
      <c r="AQ18" s="41">
        <v>7</v>
      </c>
      <c r="AR18" s="41"/>
      <c r="AS18" s="66">
        <f t="shared" si="5"/>
        <v>7</v>
      </c>
      <c r="AT18" s="41"/>
      <c r="AU18" s="42">
        <v>6</v>
      </c>
      <c r="AV18" s="42">
        <v>5</v>
      </c>
      <c r="AW18" s="42">
        <v>8</v>
      </c>
      <c r="AX18" s="40">
        <v>3</v>
      </c>
      <c r="AY18" s="41">
        <v>7</v>
      </c>
      <c r="AZ18" s="87">
        <f t="shared" si="6"/>
        <v>4</v>
      </c>
      <c r="BA18" s="102">
        <f t="shared" si="7"/>
        <v>7</v>
      </c>
      <c r="BB18" s="41">
        <v>5</v>
      </c>
      <c r="BC18" s="41">
        <v>8</v>
      </c>
      <c r="BD18" s="41">
        <v>7</v>
      </c>
      <c r="BE18" s="41">
        <v>8</v>
      </c>
      <c r="BF18" s="41"/>
      <c r="BG18" s="66">
        <f t="shared" si="8"/>
        <v>8</v>
      </c>
      <c r="BH18" s="41"/>
      <c r="BI18" s="42">
        <v>6</v>
      </c>
      <c r="BJ18" s="42">
        <v>7</v>
      </c>
      <c r="BK18" s="41">
        <v>6</v>
      </c>
      <c r="BL18" s="41"/>
      <c r="BM18" s="68">
        <f t="shared" si="9"/>
        <v>6.5</v>
      </c>
      <c r="BN18" s="99">
        <f t="shared" si="10"/>
        <v>6.875</v>
      </c>
      <c r="BO18" s="69" t="str">
        <f t="shared" si="11"/>
        <v>TBK</v>
      </c>
      <c r="BP18" s="42">
        <v>6</v>
      </c>
      <c r="BQ18" s="42">
        <v>7</v>
      </c>
      <c r="BR18" s="42">
        <v>8</v>
      </c>
      <c r="BS18" s="42">
        <v>7</v>
      </c>
      <c r="BT18" s="42"/>
      <c r="BU18" s="102">
        <f t="shared" si="15"/>
        <v>7</v>
      </c>
      <c r="BV18" s="67"/>
      <c r="BW18" s="41">
        <v>8</v>
      </c>
      <c r="BX18" s="41">
        <v>8</v>
      </c>
      <c r="BY18" s="42">
        <v>6</v>
      </c>
      <c r="BZ18" s="42"/>
      <c r="CA18" s="102">
        <f t="shared" si="16"/>
        <v>7</v>
      </c>
      <c r="CB18" s="102">
        <f t="shared" si="17"/>
        <v>7</v>
      </c>
      <c r="CC18" s="42">
        <v>8</v>
      </c>
      <c r="CD18" s="41">
        <v>7</v>
      </c>
      <c r="CE18" s="42">
        <v>6</v>
      </c>
      <c r="CF18" s="42"/>
      <c r="CG18" s="102">
        <f t="shared" si="18"/>
        <v>6</v>
      </c>
      <c r="CH18" s="102">
        <f t="shared" si="19"/>
        <v>6</v>
      </c>
      <c r="CI18" s="42">
        <v>8</v>
      </c>
      <c r="CJ18" s="41">
        <v>9</v>
      </c>
      <c r="CK18" s="42">
        <v>8</v>
      </c>
      <c r="CL18" s="42"/>
      <c r="CM18" s="102">
        <f t="shared" si="20"/>
        <v>8</v>
      </c>
      <c r="CN18" s="67"/>
      <c r="CO18" s="42">
        <v>8</v>
      </c>
      <c r="CP18" s="42">
        <v>6</v>
      </c>
      <c r="CQ18" s="41">
        <v>8</v>
      </c>
      <c r="CR18" s="41">
        <v>7</v>
      </c>
      <c r="CS18" s="42">
        <v>5</v>
      </c>
      <c r="CT18" s="42"/>
      <c r="CU18" s="102">
        <f t="shared" si="21"/>
        <v>6</v>
      </c>
      <c r="CV18" s="102">
        <f t="shared" si="22"/>
        <v>6</v>
      </c>
      <c r="CW18" s="42">
        <v>7</v>
      </c>
      <c r="CX18" s="41">
        <v>7</v>
      </c>
      <c r="CY18" s="41">
        <v>5</v>
      </c>
      <c r="CZ18" s="41">
        <v>8</v>
      </c>
      <c r="DA18" s="42">
        <v>6</v>
      </c>
      <c r="DB18" s="42"/>
      <c r="DC18" s="102">
        <f t="shared" si="23"/>
        <v>6</v>
      </c>
      <c r="DD18" s="66"/>
      <c r="DE18" s="42">
        <v>7</v>
      </c>
      <c r="DF18" s="42">
        <v>7</v>
      </c>
      <c r="DG18" s="41">
        <v>7</v>
      </c>
      <c r="DH18" s="42">
        <v>5</v>
      </c>
      <c r="DI18" s="42"/>
      <c r="DJ18" s="102">
        <f t="shared" si="24"/>
        <v>6</v>
      </c>
      <c r="DK18" s="66"/>
      <c r="DL18" s="42">
        <v>7</v>
      </c>
      <c r="DM18" s="41">
        <v>8</v>
      </c>
      <c r="DN18" s="41">
        <v>7</v>
      </c>
      <c r="DO18" s="95">
        <v>6</v>
      </c>
      <c r="DP18" s="95"/>
      <c r="DQ18" s="102">
        <f t="shared" si="25"/>
        <v>6</v>
      </c>
      <c r="DR18" s="95"/>
      <c r="DS18" s="99">
        <f t="shared" si="26"/>
        <v>6.391304347826087</v>
      </c>
      <c r="DT18" s="99">
        <f t="shared" si="27"/>
        <v>6.391304347826087</v>
      </c>
      <c r="DU18" s="97" t="str">
        <f t="shared" si="28"/>
        <v>TBK</v>
      </c>
      <c r="DV18" s="42">
        <v>9</v>
      </c>
      <c r="DW18" s="42">
        <v>7</v>
      </c>
      <c r="DX18" s="42">
        <v>8</v>
      </c>
      <c r="DY18" s="42">
        <v>6</v>
      </c>
      <c r="DZ18" s="42"/>
      <c r="EA18" s="102">
        <f t="shared" si="29"/>
        <v>7</v>
      </c>
      <c r="EB18" s="102">
        <f t="shared" si="30"/>
        <v>7</v>
      </c>
      <c r="EC18" s="67">
        <v>8</v>
      </c>
      <c r="ED18" s="67">
        <v>6</v>
      </c>
      <c r="EE18" s="67">
        <v>8</v>
      </c>
      <c r="EF18" s="67">
        <v>6</v>
      </c>
      <c r="EG18" s="67"/>
      <c r="EH18" s="102">
        <f t="shared" si="31"/>
        <v>6</v>
      </c>
      <c r="EI18" s="102">
        <f t="shared" si="32"/>
        <v>6</v>
      </c>
      <c r="EJ18" s="42">
        <v>7</v>
      </c>
      <c r="EK18" s="42">
        <v>7</v>
      </c>
      <c r="EL18" s="41">
        <v>8</v>
      </c>
      <c r="EM18" s="41">
        <v>7</v>
      </c>
      <c r="EN18" s="42">
        <v>7</v>
      </c>
      <c r="EO18" s="42"/>
      <c r="EP18" s="102">
        <f t="shared" si="33"/>
        <v>7</v>
      </c>
      <c r="EQ18" s="67"/>
      <c r="ER18" s="67">
        <v>6</v>
      </c>
      <c r="ES18" s="67">
        <v>6</v>
      </c>
      <c r="ET18" s="67">
        <v>7</v>
      </c>
      <c r="EU18" s="67">
        <v>7</v>
      </c>
      <c r="EV18" s="67">
        <v>7</v>
      </c>
      <c r="EW18" s="67">
        <v>7</v>
      </c>
      <c r="EX18" s="67"/>
      <c r="EY18" s="102">
        <f t="shared" si="34"/>
        <v>7</v>
      </c>
      <c r="EZ18" s="102">
        <f t="shared" si="35"/>
        <v>7</v>
      </c>
      <c r="FA18" s="42">
        <v>7</v>
      </c>
      <c r="FB18" s="41">
        <v>8</v>
      </c>
      <c r="FC18" s="41">
        <v>7</v>
      </c>
      <c r="FD18" s="41">
        <v>8</v>
      </c>
      <c r="FE18" s="41">
        <v>8</v>
      </c>
      <c r="FF18" s="42">
        <v>8</v>
      </c>
      <c r="FG18" s="42"/>
      <c r="FH18" s="102">
        <f t="shared" si="36"/>
        <v>8</v>
      </c>
      <c r="FI18" s="66"/>
      <c r="FJ18" s="42">
        <v>8</v>
      </c>
      <c r="FK18" s="41">
        <v>7</v>
      </c>
      <c r="FL18" s="41">
        <v>8</v>
      </c>
      <c r="FM18" s="42">
        <v>6</v>
      </c>
      <c r="FN18" s="42"/>
      <c r="FO18" s="102">
        <f t="shared" si="37"/>
        <v>7</v>
      </c>
      <c r="FP18" s="66"/>
      <c r="FQ18" s="42">
        <v>8</v>
      </c>
      <c r="FR18" s="42">
        <v>8</v>
      </c>
      <c r="FS18" s="66">
        <v>6</v>
      </c>
      <c r="FT18" s="42">
        <v>6</v>
      </c>
      <c r="FU18" s="42"/>
      <c r="FV18" s="102">
        <f t="shared" si="38"/>
        <v>6</v>
      </c>
      <c r="FW18" s="102">
        <f t="shared" si="39"/>
        <v>6</v>
      </c>
      <c r="FX18" s="67">
        <v>7</v>
      </c>
      <c r="FY18" s="67">
        <v>8</v>
      </c>
      <c r="FZ18" s="102">
        <v>8</v>
      </c>
      <c r="GA18" s="102"/>
      <c r="GB18" s="102">
        <f t="shared" si="40"/>
        <v>8</v>
      </c>
      <c r="GC18" s="99">
        <f t="shared" si="12"/>
        <v>6.961538461538462</v>
      </c>
      <c r="GD18" s="99">
        <f t="shared" si="13"/>
        <v>6.961538461538462</v>
      </c>
      <c r="GE18" s="97" t="str">
        <f t="shared" si="41"/>
        <v>TBK</v>
      </c>
      <c r="GF18" s="25">
        <v>7</v>
      </c>
      <c r="GG18" s="25">
        <v>8</v>
      </c>
      <c r="GH18" s="25">
        <v>7</v>
      </c>
      <c r="GI18" s="26"/>
      <c r="GJ18" s="102">
        <f t="shared" si="42"/>
        <v>7</v>
      </c>
      <c r="GK18" s="102">
        <f t="shared" si="43"/>
        <v>7</v>
      </c>
      <c r="GL18" s="26">
        <v>8</v>
      </c>
      <c r="GM18" s="26">
        <v>7</v>
      </c>
      <c r="GN18" s="25">
        <v>8</v>
      </c>
      <c r="GO18" s="25">
        <v>7</v>
      </c>
      <c r="GP18" s="26">
        <v>8</v>
      </c>
      <c r="GQ18" s="26"/>
      <c r="GR18" s="102">
        <f t="shared" si="44"/>
        <v>8</v>
      </c>
      <c r="GS18" s="102">
        <f t="shared" si="45"/>
        <v>8</v>
      </c>
      <c r="GT18" s="25">
        <v>6</v>
      </c>
      <c r="GU18" s="25">
        <v>6</v>
      </c>
      <c r="GV18" s="25">
        <v>7</v>
      </c>
      <c r="GW18" s="26">
        <v>8</v>
      </c>
      <c r="GX18" s="26"/>
      <c r="GY18" s="102">
        <f t="shared" si="46"/>
        <v>8</v>
      </c>
      <c r="GZ18" s="102">
        <f t="shared" si="47"/>
        <v>8</v>
      </c>
      <c r="HA18" s="25">
        <v>5</v>
      </c>
      <c r="HB18" s="25">
        <v>5</v>
      </c>
      <c r="HC18" s="25">
        <v>6</v>
      </c>
      <c r="HD18" s="26">
        <v>6</v>
      </c>
      <c r="HE18" s="26"/>
      <c r="HF18" s="102">
        <f t="shared" si="48"/>
        <v>6</v>
      </c>
      <c r="HG18" s="102">
        <f t="shared" si="49"/>
        <v>6</v>
      </c>
      <c r="HH18" s="25">
        <v>5</v>
      </c>
      <c r="HI18" s="25">
        <v>6</v>
      </c>
      <c r="HJ18" s="26">
        <v>6</v>
      </c>
      <c r="HK18" s="26"/>
      <c r="HL18" s="102">
        <f t="shared" si="50"/>
        <v>6</v>
      </c>
      <c r="HM18" s="102">
        <f t="shared" si="51"/>
        <v>6</v>
      </c>
      <c r="HN18" s="25">
        <v>6</v>
      </c>
      <c r="HO18" s="25">
        <v>6</v>
      </c>
      <c r="HP18" s="25">
        <v>6</v>
      </c>
      <c r="HQ18" s="25">
        <v>7</v>
      </c>
      <c r="HR18" s="26">
        <v>8</v>
      </c>
      <c r="HS18" s="26"/>
      <c r="HT18" s="102">
        <f t="shared" si="52"/>
        <v>8</v>
      </c>
      <c r="HU18" s="102">
        <f t="shared" si="53"/>
        <v>7</v>
      </c>
      <c r="HV18" s="25">
        <v>7</v>
      </c>
      <c r="HW18" s="25">
        <v>8</v>
      </c>
      <c r="HX18" s="25">
        <v>9</v>
      </c>
      <c r="HY18" s="25">
        <v>8</v>
      </c>
      <c r="HZ18" s="25">
        <v>8</v>
      </c>
      <c r="IA18" s="26">
        <v>8</v>
      </c>
      <c r="IB18" s="26"/>
      <c r="IC18" s="102">
        <f t="shared" si="54"/>
        <v>8</v>
      </c>
      <c r="ID18" s="102">
        <f t="shared" si="55"/>
        <v>8</v>
      </c>
      <c r="IE18" s="25"/>
      <c r="IF18" s="25"/>
      <c r="IG18" s="25"/>
      <c r="IH18" s="26"/>
      <c r="II18" s="26"/>
      <c r="IJ18" s="140"/>
      <c r="IK18" s="26"/>
      <c r="IL18" s="141">
        <f t="shared" si="14"/>
        <v>168</v>
      </c>
      <c r="IM18" s="142">
        <f t="shared" si="56"/>
        <v>7.304347826086956</v>
      </c>
      <c r="IN18" s="97" t="str">
        <f t="shared" si="57"/>
        <v>Kh¸</v>
      </c>
    </row>
    <row r="19" spans="1:248" ht="15" customHeight="1">
      <c r="A19" s="20">
        <v>14</v>
      </c>
      <c r="B19" s="21">
        <v>14</v>
      </c>
      <c r="C19" s="47" t="s">
        <v>30</v>
      </c>
      <c r="D19" s="47" t="s">
        <v>79</v>
      </c>
      <c r="E19" s="199" t="s">
        <v>212</v>
      </c>
      <c r="F19" s="47"/>
      <c r="G19" s="114" t="s">
        <v>197</v>
      </c>
      <c r="H19" s="42">
        <v>9</v>
      </c>
      <c r="I19" s="42">
        <v>9</v>
      </c>
      <c r="J19" s="42">
        <v>8</v>
      </c>
      <c r="K19" s="41">
        <v>6</v>
      </c>
      <c r="L19" s="41"/>
      <c r="M19" s="66">
        <f t="shared" si="0"/>
        <v>7</v>
      </c>
      <c r="N19" s="41"/>
      <c r="O19" s="42">
        <v>7</v>
      </c>
      <c r="P19" s="42">
        <v>7</v>
      </c>
      <c r="Q19" s="42">
        <v>7</v>
      </c>
      <c r="R19" s="42">
        <v>7</v>
      </c>
      <c r="S19" s="41">
        <v>8</v>
      </c>
      <c r="T19" s="41"/>
      <c r="U19" s="66">
        <f t="shared" si="1"/>
        <v>8</v>
      </c>
      <c r="V19" s="102">
        <f t="shared" si="2"/>
        <v>8</v>
      </c>
      <c r="W19" s="42">
        <v>8</v>
      </c>
      <c r="X19" s="42">
        <v>9</v>
      </c>
      <c r="Y19" s="42">
        <v>7</v>
      </c>
      <c r="Z19" s="42">
        <v>8</v>
      </c>
      <c r="AA19" s="41">
        <v>8</v>
      </c>
      <c r="AB19" s="41"/>
      <c r="AC19" s="66">
        <f t="shared" si="3"/>
        <v>8</v>
      </c>
      <c r="AD19" s="41"/>
      <c r="AE19" s="42">
        <v>8</v>
      </c>
      <c r="AF19" s="42">
        <v>8</v>
      </c>
      <c r="AG19" s="42">
        <v>7</v>
      </c>
      <c r="AH19" s="42">
        <v>7</v>
      </c>
      <c r="AI19" s="42">
        <v>8</v>
      </c>
      <c r="AJ19" s="41">
        <v>7</v>
      </c>
      <c r="AK19" s="41"/>
      <c r="AL19" s="66">
        <f t="shared" si="4"/>
        <v>7</v>
      </c>
      <c r="AM19" s="41"/>
      <c r="AN19" s="42">
        <v>8</v>
      </c>
      <c r="AO19" s="42">
        <v>7</v>
      </c>
      <c r="AP19" s="42">
        <v>7</v>
      </c>
      <c r="AQ19" s="41">
        <v>7</v>
      </c>
      <c r="AR19" s="41"/>
      <c r="AS19" s="66">
        <f t="shared" si="5"/>
        <v>7</v>
      </c>
      <c r="AT19" s="41"/>
      <c r="AU19" s="42">
        <v>6</v>
      </c>
      <c r="AV19" s="42">
        <v>7</v>
      </c>
      <c r="AW19" s="42">
        <v>7</v>
      </c>
      <c r="AX19" s="41">
        <v>6</v>
      </c>
      <c r="AY19" s="41"/>
      <c r="AZ19" s="66">
        <f t="shared" si="6"/>
        <v>6</v>
      </c>
      <c r="BA19" s="102">
        <f t="shared" si="7"/>
        <v>6</v>
      </c>
      <c r="BB19" s="41">
        <v>7</v>
      </c>
      <c r="BC19" s="41">
        <v>7</v>
      </c>
      <c r="BD19" s="41">
        <v>7</v>
      </c>
      <c r="BE19" s="41">
        <v>7</v>
      </c>
      <c r="BF19" s="41"/>
      <c r="BG19" s="66">
        <f t="shared" si="8"/>
        <v>7</v>
      </c>
      <c r="BH19" s="41"/>
      <c r="BI19" s="42">
        <v>6</v>
      </c>
      <c r="BJ19" s="42">
        <v>7</v>
      </c>
      <c r="BK19" s="41">
        <v>5</v>
      </c>
      <c r="BL19" s="41"/>
      <c r="BM19" s="68">
        <f t="shared" si="9"/>
        <v>7.166666666666667</v>
      </c>
      <c r="BN19" s="99">
        <f t="shared" si="10"/>
        <v>7.166666666666667</v>
      </c>
      <c r="BO19" s="69" t="str">
        <f t="shared" si="11"/>
        <v>Kh¸</v>
      </c>
      <c r="BP19" s="42">
        <v>7</v>
      </c>
      <c r="BQ19" s="42">
        <v>7</v>
      </c>
      <c r="BR19" s="42">
        <v>7</v>
      </c>
      <c r="BS19" s="42">
        <v>7</v>
      </c>
      <c r="BT19" s="42"/>
      <c r="BU19" s="102">
        <f t="shared" si="15"/>
        <v>7</v>
      </c>
      <c r="BV19" s="67"/>
      <c r="BW19" s="41">
        <v>8</v>
      </c>
      <c r="BX19" s="41">
        <v>9</v>
      </c>
      <c r="BY19" s="42">
        <v>8</v>
      </c>
      <c r="BZ19" s="42"/>
      <c r="CA19" s="102">
        <f t="shared" si="16"/>
        <v>8</v>
      </c>
      <c r="CB19" s="102">
        <f t="shared" si="17"/>
        <v>8</v>
      </c>
      <c r="CC19" s="42">
        <v>8</v>
      </c>
      <c r="CD19" s="41">
        <v>9</v>
      </c>
      <c r="CE19" s="42">
        <v>9</v>
      </c>
      <c r="CF19" s="42"/>
      <c r="CG19" s="102">
        <f t="shared" si="18"/>
        <v>9</v>
      </c>
      <c r="CH19" s="102">
        <f t="shared" si="19"/>
        <v>9</v>
      </c>
      <c r="CI19" s="42">
        <v>8</v>
      </c>
      <c r="CJ19" s="41">
        <v>8</v>
      </c>
      <c r="CK19" s="42">
        <v>10</v>
      </c>
      <c r="CL19" s="42"/>
      <c r="CM19" s="102">
        <f t="shared" si="20"/>
        <v>9</v>
      </c>
      <c r="CN19" s="67"/>
      <c r="CO19" s="42">
        <v>9</v>
      </c>
      <c r="CP19" s="42">
        <v>8</v>
      </c>
      <c r="CQ19" s="41">
        <v>8</v>
      </c>
      <c r="CR19" s="41">
        <v>7</v>
      </c>
      <c r="CS19" s="42">
        <v>5</v>
      </c>
      <c r="CT19" s="42"/>
      <c r="CU19" s="102">
        <f t="shared" si="21"/>
        <v>6</v>
      </c>
      <c r="CV19" s="102">
        <f t="shared" si="22"/>
        <v>6</v>
      </c>
      <c r="CW19" s="42">
        <v>7</v>
      </c>
      <c r="CX19" s="41">
        <v>7</v>
      </c>
      <c r="CY19" s="41">
        <v>7</v>
      </c>
      <c r="CZ19" s="41">
        <v>8</v>
      </c>
      <c r="DA19" s="42">
        <v>7</v>
      </c>
      <c r="DB19" s="42"/>
      <c r="DC19" s="102">
        <f t="shared" si="23"/>
        <v>7</v>
      </c>
      <c r="DD19" s="66"/>
      <c r="DE19" s="42">
        <v>7</v>
      </c>
      <c r="DF19" s="42">
        <v>8</v>
      </c>
      <c r="DG19" s="41">
        <v>7</v>
      </c>
      <c r="DH19" s="42">
        <v>7</v>
      </c>
      <c r="DI19" s="42"/>
      <c r="DJ19" s="102">
        <f t="shared" si="24"/>
        <v>7</v>
      </c>
      <c r="DK19" s="66"/>
      <c r="DL19" s="42">
        <v>5</v>
      </c>
      <c r="DM19" s="41">
        <v>6</v>
      </c>
      <c r="DN19" s="41">
        <v>7</v>
      </c>
      <c r="DO19" s="95">
        <v>9</v>
      </c>
      <c r="DP19" s="95"/>
      <c r="DQ19" s="102">
        <f t="shared" si="25"/>
        <v>8</v>
      </c>
      <c r="DR19" s="95"/>
      <c r="DS19" s="99">
        <f t="shared" si="26"/>
        <v>7.391304347826087</v>
      </c>
      <c r="DT19" s="99">
        <f t="shared" si="27"/>
        <v>7.391304347826087</v>
      </c>
      <c r="DU19" s="97" t="str">
        <f t="shared" si="28"/>
        <v>Kh¸</v>
      </c>
      <c r="DV19" s="42">
        <v>8</v>
      </c>
      <c r="DW19" s="42">
        <v>7</v>
      </c>
      <c r="DX19" s="42">
        <v>8</v>
      </c>
      <c r="DY19" s="42">
        <v>6</v>
      </c>
      <c r="DZ19" s="42"/>
      <c r="EA19" s="102">
        <f t="shared" si="29"/>
        <v>7</v>
      </c>
      <c r="EB19" s="102">
        <f t="shared" si="30"/>
        <v>7</v>
      </c>
      <c r="EC19" s="67">
        <v>6</v>
      </c>
      <c r="ED19" s="67">
        <v>8</v>
      </c>
      <c r="EE19" s="67">
        <v>8</v>
      </c>
      <c r="EF19" s="67">
        <v>9</v>
      </c>
      <c r="EG19" s="67"/>
      <c r="EH19" s="102">
        <f t="shared" si="31"/>
        <v>9</v>
      </c>
      <c r="EI19" s="102">
        <f t="shared" si="32"/>
        <v>9</v>
      </c>
      <c r="EJ19" s="42">
        <v>9</v>
      </c>
      <c r="EK19" s="42">
        <v>7</v>
      </c>
      <c r="EL19" s="41">
        <v>8</v>
      </c>
      <c r="EM19" s="41">
        <v>8</v>
      </c>
      <c r="EN19" s="42">
        <v>7</v>
      </c>
      <c r="EO19" s="42"/>
      <c r="EP19" s="102">
        <f t="shared" si="33"/>
        <v>7</v>
      </c>
      <c r="EQ19" s="67"/>
      <c r="ER19" s="67">
        <v>6</v>
      </c>
      <c r="ES19" s="67">
        <v>7</v>
      </c>
      <c r="ET19" s="67">
        <v>7</v>
      </c>
      <c r="EU19" s="67">
        <v>7</v>
      </c>
      <c r="EV19" s="67">
        <v>6</v>
      </c>
      <c r="EW19" s="67">
        <v>7</v>
      </c>
      <c r="EX19" s="67"/>
      <c r="EY19" s="102">
        <f t="shared" si="34"/>
        <v>7</v>
      </c>
      <c r="EZ19" s="102">
        <f t="shared" si="35"/>
        <v>7</v>
      </c>
      <c r="FA19" s="42">
        <v>9</v>
      </c>
      <c r="FB19" s="41">
        <v>8</v>
      </c>
      <c r="FC19" s="41">
        <v>9</v>
      </c>
      <c r="FD19" s="41">
        <v>8</v>
      </c>
      <c r="FE19" s="41">
        <v>8</v>
      </c>
      <c r="FF19" s="42">
        <v>7</v>
      </c>
      <c r="FG19" s="42"/>
      <c r="FH19" s="102">
        <f t="shared" si="36"/>
        <v>7</v>
      </c>
      <c r="FI19" s="66"/>
      <c r="FJ19" s="42">
        <v>8</v>
      </c>
      <c r="FK19" s="41">
        <v>8</v>
      </c>
      <c r="FL19" s="41">
        <v>8</v>
      </c>
      <c r="FM19" s="42">
        <v>8</v>
      </c>
      <c r="FN19" s="42"/>
      <c r="FO19" s="102">
        <f t="shared" si="37"/>
        <v>8</v>
      </c>
      <c r="FP19" s="66"/>
      <c r="FQ19" s="42">
        <v>8</v>
      </c>
      <c r="FR19" s="42">
        <v>7</v>
      </c>
      <c r="FS19" s="66">
        <v>8</v>
      </c>
      <c r="FT19" s="42">
        <v>5</v>
      </c>
      <c r="FU19" s="42"/>
      <c r="FV19" s="102">
        <f t="shared" si="38"/>
        <v>6</v>
      </c>
      <c r="FW19" s="102">
        <f t="shared" si="39"/>
        <v>6</v>
      </c>
      <c r="FX19" s="67">
        <v>6</v>
      </c>
      <c r="FY19" s="67">
        <v>7</v>
      </c>
      <c r="FZ19" s="102">
        <v>7</v>
      </c>
      <c r="GA19" s="102"/>
      <c r="GB19" s="102">
        <f t="shared" si="40"/>
        <v>7</v>
      </c>
      <c r="GC19" s="99">
        <f t="shared" si="12"/>
        <v>7.230769230769231</v>
      </c>
      <c r="GD19" s="99">
        <f t="shared" si="13"/>
        <v>7.230769230769231</v>
      </c>
      <c r="GE19" s="97" t="str">
        <f t="shared" si="41"/>
        <v>Kh¸</v>
      </c>
      <c r="GF19" s="25">
        <v>8</v>
      </c>
      <c r="GG19" s="25">
        <v>7</v>
      </c>
      <c r="GH19" s="25">
        <v>8</v>
      </c>
      <c r="GI19" s="26"/>
      <c r="GJ19" s="102">
        <f t="shared" si="42"/>
        <v>8</v>
      </c>
      <c r="GK19" s="102">
        <f t="shared" si="43"/>
        <v>8</v>
      </c>
      <c r="GL19" s="26">
        <v>8</v>
      </c>
      <c r="GM19" s="26">
        <v>7</v>
      </c>
      <c r="GN19" s="25">
        <v>8</v>
      </c>
      <c r="GO19" s="25">
        <v>7</v>
      </c>
      <c r="GP19" s="26">
        <v>9</v>
      </c>
      <c r="GQ19" s="26"/>
      <c r="GR19" s="102">
        <f t="shared" si="44"/>
        <v>9</v>
      </c>
      <c r="GS19" s="102">
        <f t="shared" si="45"/>
        <v>9</v>
      </c>
      <c r="GT19" s="25">
        <v>6</v>
      </c>
      <c r="GU19" s="25">
        <v>7</v>
      </c>
      <c r="GV19" s="25">
        <v>7</v>
      </c>
      <c r="GW19" s="26">
        <v>8</v>
      </c>
      <c r="GX19" s="26"/>
      <c r="GY19" s="102">
        <f t="shared" si="46"/>
        <v>8</v>
      </c>
      <c r="GZ19" s="102">
        <f t="shared" si="47"/>
        <v>8</v>
      </c>
      <c r="HA19" s="25">
        <v>6</v>
      </c>
      <c r="HB19" s="25">
        <v>6</v>
      </c>
      <c r="HC19" s="25">
        <v>7</v>
      </c>
      <c r="HD19" s="26">
        <v>7</v>
      </c>
      <c r="HE19" s="26"/>
      <c r="HF19" s="102">
        <f t="shared" si="48"/>
        <v>7</v>
      </c>
      <c r="HG19" s="102">
        <f t="shared" si="49"/>
        <v>7</v>
      </c>
      <c r="HH19" s="25">
        <v>8</v>
      </c>
      <c r="HI19" s="25">
        <v>6</v>
      </c>
      <c r="HJ19" s="26">
        <v>6</v>
      </c>
      <c r="HK19" s="26"/>
      <c r="HL19" s="102">
        <f t="shared" si="50"/>
        <v>6</v>
      </c>
      <c r="HM19" s="102">
        <f t="shared" si="51"/>
        <v>6</v>
      </c>
      <c r="HN19" s="25">
        <v>6</v>
      </c>
      <c r="HO19" s="25">
        <v>6</v>
      </c>
      <c r="HP19" s="25">
        <v>8</v>
      </c>
      <c r="HQ19" s="25">
        <v>9</v>
      </c>
      <c r="HR19" s="26">
        <v>9</v>
      </c>
      <c r="HS19" s="26"/>
      <c r="HT19" s="102">
        <f t="shared" si="52"/>
        <v>9</v>
      </c>
      <c r="HU19" s="102">
        <f t="shared" si="53"/>
        <v>8</v>
      </c>
      <c r="HV19" s="25">
        <v>9</v>
      </c>
      <c r="HW19" s="25">
        <v>8</v>
      </c>
      <c r="HX19" s="25">
        <v>9</v>
      </c>
      <c r="HY19" s="25">
        <v>8</v>
      </c>
      <c r="HZ19" s="25">
        <v>8</v>
      </c>
      <c r="IA19" s="26">
        <v>8</v>
      </c>
      <c r="IB19" s="26"/>
      <c r="IC19" s="102">
        <f t="shared" si="54"/>
        <v>8</v>
      </c>
      <c r="ID19" s="102">
        <f t="shared" si="55"/>
        <v>8</v>
      </c>
      <c r="IE19" s="25"/>
      <c r="IF19" s="25"/>
      <c r="IG19" s="25"/>
      <c r="IH19" s="26"/>
      <c r="II19" s="26"/>
      <c r="IJ19" s="140"/>
      <c r="IK19" s="26"/>
      <c r="IL19" s="141">
        <f t="shared" si="14"/>
        <v>181</v>
      </c>
      <c r="IM19" s="142">
        <f t="shared" si="56"/>
        <v>7.869565217391305</v>
      </c>
      <c r="IN19" s="97" t="str">
        <f t="shared" si="57"/>
        <v>Kh¸</v>
      </c>
    </row>
    <row r="20" spans="1:248" ht="15" customHeight="1">
      <c r="A20" s="20">
        <v>15</v>
      </c>
      <c r="B20" s="21">
        <v>15</v>
      </c>
      <c r="C20" s="47" t="s">
        <v>30</v>
      </c>
      <c r="D20" s="47" t="s">
        <v>80</v>
      </c>
      <c r="E20" s="199" t="s">
        <v>213</v>
      </c>
      <c r="F20" s="47"/>
      <c r="G20" s="114" t="s">
        <v>197</v>
      </c>
      <c r="H20" s="42">
        <v>7</v>
      </c>
      <c r="I20" s="42">
        <v>8</v>
      </c>
      <c r="J20" s="42">
        <v>6</v>
      </c>
      <c r="K20" s="41">
        <v>9</v>
      </c>
      <c r="L20" s="41"/>
      <c r="M20" s="66">
        <f t="shared" si="0"/>
        <v>8</v>
      </c>
      <c r="N20" s="41"/>
      <c r="O20" s="42">
        <v>9</v>
      </c>
      <c r="P20" s="42">
        <v>8</v>
      </c>
      <c r="Q20" s="42">
        <v>8</v>
      </c>
      <c r="R20" s="42">
        <v>7</v>
      </c>
      <c r="S20" s="41">
        <v>8</v>
      </c>
      <c r="T20" s="41"/>
      <c r="U20" s="66">
        <f t="shared" si="1"/>
        <v>8</v>
      </c>
      <c r="V20" s="102">
        <f t="shared" si="2"/>
        <v>8</v>
      </c>
      <c r="W20" s="42">
        <v>9</v>
      </c>
      <c r="X20" s="42">
        <v>8</v>
      </c>
      <c r="Y20" s="42">
        <v>6</v>
      </c>
      <c r="Z20" s="42">
        <v>8</v>
      </c>
      <c r="AA20" s="41">
        <v>8</v>
      </c>
      <c r="AB20" s="41"/>
      <c r="AC20" s="66">
        <f t="shared" si="3"/>
        <v>8</v>
      </c>
      <c r="AD20" s="41"/>
      <c r="AE20" s="42">
        <v>8</v>
      </c>
      <c r="AF20" s="42">
        <v>8</v>
      </c>
      <c r="AG20" s="42">
        <v>7</v>
      </c>
      <c r="AH20" s="42">
        <v>7</v>
      </c>
      <c r="AI20" s="42">
        <v>8</v>
      </c>
      <c r="AJ20" s="41">
        <v>6</v>
      </c>
      <c r="AK20" s="41"/>
      <c r="AL20" s="66">
        <f t="shared" si="4"/>
        <v>6</v>
      </c>
      <c r="AM20" s="41"/>
      <c r="AN20" s="42">
        <v>8</v>
      </c>
      <c r="AO20" s="42">
        <v>7</v>
      </c>
      <c r="AP20" s="42">
        <v>8</v>
      </c>
      <c r="AQ20" s="41">
        <v>8</v>
      </c>
      <c r="AR20" s="41"/>
      <c r="AS20" s="66">
        <f t="shared" si="5"/>
        <v>8</v>
      </c>
      <c r="AT20" s="41"/>
      <c r="AU20" s="42">
        <v>7</v>
      </c>
      <c r="AV20" s="42">
        <v>6</v>
      </c>
      <c r="AW20" s="42">
        <v>7</v>
      </c>
      <c r="AX20" s="41">
        <v>7</v>
      </c>
      <c r="AY20" s="41"/>
      <c r="AZ20" s="66">
        <f t="shared" si="6"/>
        <v>7</v>
      </c>
      <c r="BA20" s="102">
        <f t="shared" si="7"/>
        <v>7</v>
      </c>
      <c r="BB20" s="41">
        <v>7</v>
      </c>
      <c r="BC20" s="41">
        <v>8</v>
      </c>
      <c r="BD20" s="41">
        <v>7</v>
      </c>
      <c r="BE20" s="41">
        <v>7</v>
      </c>
      <c r="BF20" s="41"/>
      <c r="BG20" s="66">
        <f t="shared" si="8"/>
        <v>7</v>
      </c>
      <c r="BH20" s="41"/>
      <c r="BI20" s="42">
        <v>6</v>
      </c>
      <c r="BJ20" s="42">
        <v>6</v>
      </c>
      <c r="BK20" s="41">
        <v>7</v>
      </c>
      <c r="BL20" s="41"/>
      <c r="BM20" s="68">
        <f t="shared" si="9"/>
        <v>7.333333333333333</v>
      </c>
      <c r="BN20" s="99">
        <f t="shared" si="10"/>
        <v>7.333333333333333</v>
      </c>
      <c r="BO20" s="69" t="str">
        <f t="shared" si="11"/>
        <v>Kh¸</v>
      </c>
      <c r="BP20" s="42">
        <v>7</v>
      </c>
      <c r="BQ20" s="42">
        <v>7</v>
      </c>
      <c r="BR20" s="42">
        <v>7</v>
      </c>
      <c r="BS20" s="42">
        <v>6</v>
      </c>
      <c r="BT20" s="42"/>
      <c r="BU20" s="102">
        <f t="shared" si="15"/>
        <v>6</v>
      </c>
      <c r="BV20" s="67"/>
      <c r="BW20" s="41">
        <v>7</v>
      </c>
      <c r="BX20" s="41">
        <v>9</v>
      </c>
      <c r="BY20" s="42">
        <v>6</v>
      </c>
      <c r="BZ20" s="42"/>
      <c r="CA20" s="102">
        <f t="shared" si="16"/>
        <v>7</v>
      </c>
      <c r="CB20" s="102">
        <f t="shared" si="17"/>
        <v>7</v>
      </c>
      <c r="CC20" s="42">
        <v>8</v>
      </c>
      <c r="CD20" s="41">
        <v>9</v>
      </c>
      <c r="CE20" s="42">
        <v>8</v>
      </c>
      <c r="CF20" s="42"/>
      <c r="CG20" s="102">
        <f t="shared" si="18"/>
        <v>8</v>
      </c>
      <c r="CH20" s="102">
        <f t="shared" si="19"/>
        <v>8</v>
      </c>
      <c r="CI20" s="42">
        <v>8</v>
      </c>
      <c r="CJ20" s="41">
        <v>8</v>
      </c>
      <c r="CK20" s="42">
        <v>9</v>
      </c>
      <c r="CL20" s="42"/>
      <c r="CM20" s="102">
        <f t="shared" si="20"/>
        <v>9</v>
      </c>
      <c r="CN20" s="67"/>
      <c r="CO20" s="42">
        <v>8</v>
      </c>
      <c r="CP20" s="42">
        <v>8</v>
      </c>
      <c r="CQ20" s="41">
        <v>8</v>
      </c>
      <c r="CR20" s="41">
        <v>7</v>
      </c>
      <c r="CS20" s="42">
        <v>9</v>
      </c>
      <c r="CT20" s="42"/>
      <c r="CU20" s="102">
        <f t="shared" si="21"/>
        <v>9</v>
      </c>
      <c r="CV20" s="102">
        <f t="shared" si="22"/>
        <v>9</v>
      </c>
      <c r="CW20" s="42">
        <v>6</v>
      </c>
      <c r="CX20" s="41">
        <v>8</v>
      </c>
      <c r="CY20" s="41">
        <v>7</v>
      </c>
      <c r="CZ20" s="41">
        <v>8</v>
      </c>
      <c r="DA20" s="42">
        <v>6</v>
      </c>
      <c r="DB20" s="42"/>
      <c r="DC20" s="102">
        <f t="shared" si="23"/>
        <v>6</v>
      </c>
      <c r="DD20" s="66"/>
      <c r="DE20" s="42">
        <v>6</v>
      </c>
      <c r="DF20" s="42">
        <v>6</v>
      </c>
      <c r="DG20" s="41">
        <v>6</v>
      </c>
      <c r="DH20" s="42">
        <v>7</v>
      </c>
      <c r="DI20" s="42"/>
      <c r="DJ20" s="102">
        <f t="shared" si="24"/>
        <v>7</v>
      </c>
      <c r="DK20" s="66"/>
      <c r="DL20" s="42">
        <v>6</v>
      </c>
      <c r="DM20" s="41">
        <v>6</v>
      </c>
      <c r="DN20" s="41">
        <v>7</v>
      </c>
      <c r="DO20" s="95">
        <v>7</v>
      </c>
      <c r="DP20" s="95"/>
      <c r="DQ20" s="102">
        <f t="shared" si="25"/>
        <v>7</v>
      </c>
      <c r="DR20" s="95"/>
      <c r="DS20" s="99">
        <f t="shared" si="26"/>
        <v>7.304347826086956</v>
      </c>
      <c r="DT20" s="99">
        <f t="shared" si="27"/>
        <v>7.304347826086956</v>
      </c>
      <c r="DU20" s="97" t="str">
        <f t="shared" si="28"/>
        <v>Kh¸</v>
      </c>
      <c r="DV20" s="42">
        <v>7</v>
      </c>
      <c r="DW20" s="42">
        <v>7</v>
      </c>
      <c r="DX20" s="42">
        <v>6</v>
      </c>
      <c r="DY20" s="42">
        <v>8</v>
      </c>
      <c r="DZ20" s="42"/>
      <c r="EA20" s="102">
        <f t="shared" si="29"/>
        <v>8</v>
      </c>
      <c r="EB20" s="102">
        <f t="shared" si="30"/>
        <v>8</v>
      </c>
      <c r="EC20" s="67">
        <v>7</v>
      </c>
      <c r="ED20" s="67">
        <v>8</v>
      </c>
      <c r="EE20" s="67">
        <v>7</v>
      </c>
      <c r="EF20" s="67">
        <v>6</v>
      </c>
      <c r="EG20" s="67"/>
      <c r="EH20" s="102">
        <f t="shared" si="31"/>
        <v>6</v>
      </c>
      <c r="EI20" s="102">
        <f t="shared" si="32"/>
        <v>6</v>
      </c>
      <c r="EJ20" s="42">
        <v>8</v>
      </c>
      <c r="EK20" s="42">
        <v>8</v>
      </c>
      <c r="EL20" s="41">
        <v>9</v>
      </c>
      <c r="EM20" s="41">
        <v>8</v>
      </c>
      <c r="EN20" s="42">
        <v>9</v>
      </c>
      <c r="EO20" s="42"/>
      <c r="EP20" s="102">
        <f t="shared" si="33"/>
        <v>9</v>
      </c>
      <c r="EQ20" s="67"/>
      <c r="ER20" s="67">
        <v>5</v>
      </c>
      <c r="ES20" s="67">
        <v>6</v>
      </c>
      <c r="ET20" s="67">
        <v>7</v>
      </c>
      <c r="EU20" s="67">
        <v>8</v>
      </c>
      <c r="EV20" s="67">
        <v>7</v>
      </c>
      <c r="EW20" s="67">
        <v>9</v>
      </c>
      <c r="EX20" s="67"/>
      <c r="EY20" s="102">
        <f t="shared" si="34"/>
        <v>8</v>
      </c>
      <c r="EZ20" s="102">
        <f t="shared" si="35"/>
        <v>8</v>
      </c>
      <c r="FA20" s="42">
        <v>7</v>
      </c>
      <c r="FB20" s="41">
        <v>8</v>
      </c>
      <c r="FC20" s="41">
        <v>7</v>
      </c>
      <c r="FD20" s="41">
        <v>8</v>
      </c>
      <c r="FE20" s="41">
        <v>8</v>
      </c>
      <c r="FF20" s="42">
        <v>7</v>
      </c>
      <c r="FG20" s="42"/>
      <c r="FH20" s="102">
        <f t="shared" si="36"/>
        <v>7</v>
      </c>
      <c r="FI20" s="66"/>
      <c r="FJ20" s="42">
        <v>7</v>
      </c>
      <c r="FK20" s="41">
        <v>8</v>
      </c>
      <c r="FL20" s="41">
        <v>7</v>
      </c>
      <c r="FM20" s="42">
        <v>7</v>
      </c>
      <c r="FN20" s="42"/>
      <c r="FO20" s="102">
        <f t="shared" si="37"/>
        <v>7</v>
      </c>
      <c r="FP20" s="66"/>
      <c r="FQ20" s="42">
        <v>8</v>
      </c>
      <c r="FR20" s="42">
        <v>7</v>
      </c>
      <c r="FS20" s="66">
        <v>7</v>
      </c>
      <c r="FT20" s="42">
        <v>9</v>
      </c>
      <c r="FU20" s="42"/>
      <c r="FV20" s="102">
        <f t="shared" si="38"/>
        <v>9</v>
      </c>
      <c r="FW20" s="102">
        <f t="shared" si="39"/>
        <v>9</v>
      </c>
      <c r="FX20" s="67">
        <v>5</v>
      </c>
      <c r="FY20" s="67">
        <v>7</v>
      </c>
      <c r="FZ20" s="102">
        <v>5</v>
      </c>
      <c r="GA20" s="102"/>
      <c r="GB20" s="102">
        <f t="shared" si="40"/>
        <v>5</v>
      </c>
      <c r="GC20" s="99">
        <f t="shared" si="12"/>
        <v>7.730769230769231</v>
      </c>
      <c r="GD20" s="99">
        <f t="shared" si="13"/>
        <v>7.730769230769231</v>
      </c>
      <c r="GE20" s="97" t="str">
        <f t="shared" si="41"/>
        <v>Kh¸</v>
      </c>
      <c r="GF20" s="25">
        <v>7</v>
      </c>
      <c r="GG20" s="25">
        <v>6</v>
      </c>
      <c r="GH20" s="25">
        <v>7</v>
      </c>
      <c r="GI20" s="26"/>
      <c r="GJ20" s="102">
        <f t="shared" si="42"/>
        <v>7</v>
      </c>
      <c r="GK20" s="102">
        <f t="shared" si="43"/>
        <v>7</v>
      </c>
      <c r="GL20" s="26">
        <v>8</v>
      </c>
      <c r="GM20" s="26">
        <v>7</v>
      </c>
      <c r="GN20" s="25">
        <v>8</v>
      </c>
      <c r="GO20" s="25">
        <v>7</v>
      </c>
      <c r="GP20" s="26">
        <v>7</v>
      </c>
      <c r="GQ20" s="26"/>
      <c r="GR20" s="102">
        <f t="shared" si="44"/>
        <v>7</v>
      </c>
      <c r="GS20" s="102">
        <f t="shared" si="45"/>
        <v>7</v>
      </c>
      <c r="GT20" s="25">
        <v>6</v>
      </c>
      <c r="GU20" s="25">
        <v>7</v>
      </c>
      <c r="GV20" s="25">
        <v>7</v>
      </c>
      <c r="GW20" s="26">
        <v>6</v>
      </c>
      <c r="GX20" s="26"/>
      <c r="GY20" s="102">
        <f t="shared" si="46"/>
        <v>6</v>
      </c>
      <c r="GZ20" s="102">
        <f t="shared" si="47"/>
        <v>6</v>
      </c>
      <c r="HA20" s="25">
        <v>6</v>
      </c>
      <c r="HB20" s="25">
        <v>6</v>
      </c>
      <c r="HC20" s="25">
        <v>7</v>
      </c>
      <c r="HD20" s="26">
        <v>9</v>
      </c>
      <c r="HE20" s="26"/>
      <c r="HF20" s="102">
        <f t="shared" si="48"/>
        <v>8</v>
      </c>
      <c r="HG20" s="102">
        <f t="shared" si="49"/>
        <v>8</v>
      </c>
      <c r="HH20" s="25">
        <v>7</v>
      </c>
      <c r="HI20" s="25">
        <v>5</v>
      </c>
      <c r="HJ20" s="26">
        <v>7</v>
      </c>
      <c r="HK20" s="26"/>
      <c r="HL20" s="102">
        <f t="shared" si="50"/>
        <v>7</v>
      </c>
      <c r="HM20" s="102">
        <f t="shared" si="51"/>
        <v>7</v>
      </c>
      <c r="HN20" s="25">
        <v>8</v>
      </c>
      <c r="HO20" s="25">
        <v>8</v>
      </c>
      <c r="HP20" s="25">
        <v>8</v>
      </c>
      <c r="HQ20" s="25">
        <v>8</v>
      </c>
      <c r="HR20" s="26">
        <v>8</v>
      </c>
      <c r="HS20" s="26"/>
      <c r="HT20" s="102">
        <f t="shared" si="52"/>
        <v>9</v>
      </c>
      <c r="HU20" s="102">
        <f t="shared" si="53"/>
        <v>8</v>
      </c>
      <c r="HV20" s="25">
        <v>7</v>
      </c>
      <c r="HW20" s="25">
        <v>7</v>
      </c>
      <c r="HX20" s="25">
        <v>8</v>
      </c>
      <c r="HY20" s="25">
        <v>8</v>
      </c>
      <c r="HZ20" s="25">
        <v>8</v>
      </c>
      <c r="IA20" s="26">
        <v>8</v>
      </c>
      <c r="IB20" s="26"/>
      <c r="IC20" s="102">
        <f t="shared" si="54"/>
        <v>8</v>
      </c>
      <c r="ID20" s="102">
        <f t="shared" si="55"/>
        <v>8</v>
      </c>
      <c r="IE20" s="25"/>
      <c r="IF20" s="25"/>
      <c r="IG20" s="25"/>
      <c r="IH20" s="26"/>
      <c r="II20" s="26"/>
      <c r="IJ20" s="140"/>
      <c r="IK20" s="26"/>
      <c r="IL20" s="141">
        <f t="shared" si="14"/>
        <v>170</v>
      </c>
      <c r="IM20" s="142">
        <f t="shared" si="56"/>
        <v>7.391304347826087</v>
      </c>
      <c r="IN20" s="97" t="str">
        <f t="shared" si="57"/>
        <v>Kh¸</v>
      </c>
    </row>
    <row r="21" spans="1:248" ht="15" customHeight="1">
      <c r="A21" s="20">
        <v>16</v>
      </c>
      <c r="B21" s="21">
        <v>16</v>
      </c>
      <c r="C21" s="47" t="s">
        <v>14</v>
      </c>
      <c r="D21" s="47" t="s">
        <v>37</v>
      </c>
      <c r="E21" s="199" t="s">
        <v>214</v>
      </c>
      <c r="F21" s="47"/>
      <c r="G21" s="114" t="s">
        <v>197</v>
      </c>
      <c r="H21" s="42">
        <v>5</v>
      </c>
      <c r="I21" s="42">
        <v>9</v>
      </c>
      <c r="J21" s="42">
        <v>6</v>
      </c>
      <c r="K21" s="41">
        <v>6</v>
      </c>
      <c r="L21" s="41"/>
      <c r="M21" s="66">
        <f t="shared" si="0"/>
        <v>6</v>
      </c>
      <c r="N21" s="41"/>
      <c r="O21" s="42">
        <v>7</v>
      </c>
      <c r="P21" s="42">
        <v>7</v>
      </c>
      <c r="Q21" s="42">
        <v>7</v>
      </c>
      <c r="R21" s="42">
        <v>6</v>
      </c>
      <c r="S21" s="41">
        <v>6</v>
      </c>
      <c r="T21" s="41"/>
      <c r="U21" s="66">
        <f t="shared" si="1"/>
        <v>6</v>
      </c>
      <c r="V21" s="102">
        <f t="shared" si="2"/>
        <v>6</v>
      </c>
      <c r="W21" s="42">
        <v>7</v>
      </c>
      <c r="X21" s="42">
        <v>8</v>
      </c>
      <c r="Y21" s="42">
        <v>5</v>
      </c>
      <c r="Z21" s="42">
        <v>7</v>
      </c>
      <c r="AA21" s="41">
        <v>5</v>
      </c>
      <c r="AB21" s="41"/>
      <c r="AC21" s="66">
        <f t="shared" si="3"/>
        <v>6</v>
      </c>
      <c r="AD21" s="41"/>
      <c r="AE21" s="42">
        <v>8</v>
      </c>
      <c r="AF21" s="42">
        <v>8</v>
      </c>
      <c r="AG21" s="42">
        <v>7</v>
      </c>
      <c r="AH21" s="42">
        <v>7</v>
      </c>
      <c r="AI21" s="42">
        <v>8</v>
      </c>
      <c r="AJ21" s="41">
        <v>7</v>
      </c>
      <c r="AK21" s="41"/>
      <c r="AL21" s="66">
        <f t="shared" si="4"/>
        <v>7</v>
      </c>
      <c r="AM21" s="41"/>
      <c r="AN21" s="42">
        <v>7</v>
      </c>
      <c r="AO21" s="42">
        <v>7</v>
      </c>
      <c r="AP21" s="42">
        <v>8</v>
      </c>
      <c r="AQ21" s="41">
        <v>8</v>
      </c>
      <c r="AR21" s="41"/>
      <c r="AS21" s="66">
        <f t="shared" si="5"/>
        <v>8</v>
      </c>
      <c r="AT21" s="41"/>
      <c r="AU21" s="42">
        <v>6</v>
      </c>
      <c r="AV21" s="42">
        <v>7</v>
      </c>
      <c r="AW21" s="42">
        <v>6</v>
      </c>
      <c r="AX21" s="40">
        <v>2</v>
      </c>
      <c r="AY21" s="41">
        <v>5</v>
      </c>
      <c r="AZ21" s="87">
        <f t="shared" si="6"/>
        <v>3</v>
      </c>
      <c r="BA21" s="102">
        <f t="shared" si="7"/>
        <v>5</v>
      </c>
      <c r="BB21" s="41">
        <v>7</v>
      </c>
      <c r="BC21" s="41">
        <v>6</v>
      </c>
      <c r="BD21" s="41">
        <v>6</v>
      </c>
      <c r="BE21" s="41">
        <v>5</v>
      </c>
      <c r="BF21" s="41"/>
      <c r="BG21" s="66">
        <f t="shared" si="8"/>
        <v>5</v>
      </c>
      <c r="BH21" s="41"/>
      <c r="BI21" s="42">
        <v>7</v>
      </c>
      <c r="BJ21" s="42">
        <v>6</v>
      </c>
      <c r="BK21" s="41">
        <v>6</v>
      </c>
      <c r="BL21" s="41"/>
      <c r="BM21" s="68">
        <f t="shared" si="9"/>
        <v>5.958333333333333</v>
      </c>
      <c r="BN21" s="99">
        <f t="shared" si="10"/>
        <v>6.208333333333333</v>
      </c>
      <c r="BO21" s="69" t="str">
        <f t="shared" si="11"/>
        <v>TBK</v>
      </c>
      <c r="BP21" s="42">
        <v>6</v>
      </c>
      <c r="BQ21" s="42">
        <v>8</v>
      </c>
      <c r="BR21" s="42">
        <v>7</v>
      </c>
      <c r="BS21" s="42">
        <v>5</v>
      </c>
      <c r="BT21" s="42"/>
      <c r="BU21" s="102">
        <f t="shared" si="15"/>
        <v>6</v>
      </c>
      <c r="BV21" s="67"/>
      <c r="BW21" s="41">
        <v>6</v>
      </c>
      <c r="BX21" s="40">
        <v>0</v>
      </c>
      <c r="BY21" s="92">
        <v>4</v>
      </c>
      <c r="BZ21" s="42">
        <v>6</v>
      </c>
      <c r="CA21" s="104">
        <f t="shared" si="16"/>
        <v>4</v>
      </c>
      <c r="CB21" s="102">
        <f t="shared" si="17"/>
        <v>5</v>
      </c>
      <c r="CC21" s="42">
        <v>6</v>
      </c>
      <c r="CD21" s="41">
        <v>4</v>
      </c>
      <c r="CE21" s="92">
        <v>4</v>
      </c>
      <c r="CF21" s="42">
        <v>6</v>
      </c>
      <c r="CG21" s="104">
        <f t="shared" si="18"/>
        <v>4</v>
      </c>
      <c r="CH21" s="102">
        <f t="shared" si="19"/>
        <v>6</v>
      </c>
      <c r="CI21" s="42">
        <v>7</v>
      </c>
      <c r="CJ21" s="41">
        <v>8</v>
      </c>
      <c r="CK21" s="42">
        <v>9</v>
      </c>
      <c r="CL21" s="42"/>
      <c r="CM21" s="102">
        <f t="shared" si="20"/>
        <v>9</v>
      </c>
      <c r="CN21" s="67"/>
      <c r="CO21" s="42">
        <v>6</v>
      </c>
      <c r="CP21" s="42">
        <v>7</v>
      </c>
      <c r="CQ21" s="41">
        <v>9</v>
      </c>
      <c r="CR21" s="41">
        <v>7</v>
      </c>
      <c r="CS21" s="42">
        <v>4</v>
      </c>
      <c r="CT21" s="42"/>
      <c r="CU21" s="102">
        <f t="shared" si="21"/>
        <v>5</v>
      </c>
      <c r="CV21" s="102">
        <f t="shared" si="22"/>
        <v>5</v>
      </c>
      <c r="CW21" s="42">
        <v>6</v>
      </c>
      <c r="CX21" s="41">
        <v>6</v>
      </c>
      <c r="CY21" s="41">
        <v>6</v>
      </c>
      <c r="CZ21" s="41">
        <v>7</v>
      </c>
      <c r="DA21" s="42">
        <v>6</v>
      </c>
      <c r="DB21" s="42"/>
      <c r="DC21" s="102">
        <f t="shared" si="23"/>
        <v>6</v>
      </c>
      <c r="DD21" s="66"/>
      <c r="DE21" s="42">
        <v>5</v>
      </c>
      <c r="DF21" s="42">
        <v>7</v>
      </c>
      <c r="DG21" s="41">
        <v>7</v>
      </c>
      <c r="DH21" s="42">
        <v>4</v>
      </c>
      <c r="DI21" s="42"/>
      <c r="DJ21" s="102">
        <f t="shared" si="24"/>
        <v>5</v>
      </c>
      <c r="DK21" s="66"/>
      <c r="DL21" s="42">
        <v>4</v>
      </c>
      <c r="DM21" s="41">
        <v>7</v>
      </c>
      <c r="DN21" s="41">
        <v>7</v>
      </c>
      <c r="DO21" s="95">
        <v>6</v>
      </c>
      <c r="DP21" s="95"/>
      <c r="DQ21" s="102">
        <f t="shared" si="25"/>
        <v>6</v>
      </c>
      <c r="DR21" s="95"/>
      <c r="DS21" s="99">
        <f t="shared" si="26"/>
        <v>5.608695652173913</v>
      </c>
      <c r="DT21" s="99">
        <f t="shared" si="27"/>
        <v>5.869565217391305</v>
      </c>
      <c r="DU21" s="97" t="str">
        <f t="shared" si="28"/>
        <v>TB</v>
      </c>
      <c r="DV21" s="42">
        <v>7</v>
      </c>
      <c r="DW21" s="42">
        <v>6</v>
      </c>
      <c r="DX21" s="42">
        <v>8</v>
      </c>
      <c r="DY21" s="92">
        <v>4</v>
      </c>
      <c r="DZ21" s="42"/>
      <c r="EA21" s="102">
        <f t="shared" si="29"/>
        <v>5</v>
      </c>
      <c r="EB21" s="102">
        <f t="shared" si="30"/>
        <v>5</v>
      </c>
      <c r="EC21" s="67">
        <v>6</v>
      </c>
      <c r="ED21" s="67">
        <v>6</v>
      </c>
      <c r="EE21" s="67">
        <v>7</v>
      </c>
      <c r="EF21" s="67">
        <v>5</v>
      </c>
      <c r="EG21" s="67"/>
      <c r="EH21" s="102">
        <f t="shared" si="31"/>
        <v>5</v>
      </c>
      <c r="EI21" s="102">
        <f t="shared" si="32"/>
        <v>5</v>
      </c>
      <c r="EJ21" s="42">
        <v>8</v>
      </c>
      <c r="EK21" s="42">
        <v>7</v>
      </c>
      <c r="EL21" s="41">
        <v>7</v>
      </c>
      <c r="EM21" s="41">
        <v>7</v>
      </c>
      <c r="EN21" s="42">
        <v>5</v>
      </c>
      <c r="EO21" s="42"/>
      <c r="EP21" s="102">
        <f t="shared" si="33"/>
        <v>6</v>
      </c>
      <c r="EQ21" s="67"/>
      <c r="ER21" s="67">
        <v>5</v>
      </c>
      <c r="ES21" s="67">
        <v>7</v>
      </c>
      <c r="ET21" s="67">
        <v>6</v>
      </c>
      <c r="EU21" s="67">
        <v>6</v>
      </c>
      <c r="EV21" s="67">
        <v>6</v>
      </c>
      <c r="EW21" s="67">
        <v>5</v>
      </c>
      <c r="EX21" s="67"/>
      <c r="EY21" s="102">
        <f t="shared" si="34"/>
        <v>5</v>
      </c>
      <c r="EZ21" s="102">
        <f t="shared" si="35"/>
        <v>5</v>
      </c>
      <c r="FA21" s="42">
        <v>6</v>
      </c>
      <c r="FB21" s="41">
        <v>7</v>
      </c>
      <c r="FC21" s="41">
        <v>8</v>
      </c>
      <c r="FD21" s="41">
        <v>8</v>
      </c>
      <c r="FE21" s="41">
        <v>8</v>
      </c>
      <c r="FF21" s="42">
        <v>5</v>
      </c>
      <c r="FG21" s="42"/>
      <c r="FH21" s="102">
        <f t="shared" si="36"/>
        <v>6</v>
      </c>
      <c r="FI21" s="66"/>
      <c r="FJ21" s="42">
        <v>7</v>
      </c>
      <c r="FK21" s="41">
        <v>7</v>
      </c>
      <c r="FL21" s="41">
        <v>8</v>
      </c>
      <c r="FM21" s="42">
        <v>7</v>
      </c>
      <c r="FN21" s="42"/>
      <c r="FO21" s="102">
        <f t="shared" si="37"/>
        <v>7</v>
      </c>
      <c r="FP21" s="66"/>
      <c r="FQ21" s="42">
        <v>9</v>
      </c>
      <c r="FR21" s="42">
        <v>7</v>
      </c>
      <c r="FS21" s="66">
        <v>6</v>
      </c>
      <c r="FT21" s="92">
        <v>2</v>
      </c>
      <c r="FU21" s="42">
        <v>6</v>
      </c>
      <c r="FV21" s="104">
        <f t="shared" si="38"/>
        <v>4</v>
      </c>
      <c r="FW21" s="102">
        <f t="shared" si="39"/>
        <v>6</v>
      </c>
      <c r="FX21" s="67">
        <v>7</v>
      </c>
      <c r="FY21" s="67">
        <v>5</v>
      </c>
      <c r="FZ21" s="102">
        <v>6</v>
      </c>
      <c r="GA21" s="102"/>
      <c r="GB21" s="102">
        <f t="shared" si="40"/>
        <v>6</v>
      </c>
      <c r="GC21" s="99">
        <f t="shared" si="12"/>
        <v>5.461538461538462</v>
      </c>
      <c r="GD21" s="99">
        <f t="shared" si="13"/>
        <v>5.6923076923076925</v>
      </c>
      <c r="GE21" s="97" t="str">
        <f t="shared" si="41"/>
        <v>TB</v>
      </c>
      <c r="GF21" s="25">
        <v>8</v>
      </c>
      <c r="GG21" s="25">
        <v>6</v>
      </c>
      <c r="GH21" s="25">
        <v>7</v>
      </c>
      <c r="GI21" s="26"/>
      <c r="GJ21" s="102">
        <f t="shared" si="42"/>
        <v>7</v>
      </c>
      <c r="GK21" s="102">
        <f t="shared" si="43"/>
        <v>7</v>
      </c>
      <c r="GL21" s="26">
        <v>7</v>
      </c>
      <c r="GM21" s="26">
        <v>8</v>
      </c>
      <c r="GN21" s="25">
        <v>7</v>
      </c>
      <c r="GO21" s="25">
        <v>7</v>
      </c>
      <c r="GP21" s="26">
        <v>8</v>
      </c>
      <c r="GQ21" s="26"/>
      <c r="GR21" s="102">
        <f t="shared" si="44"/>
        <v>8</v>
      </c>
      <c r="GS21" s="102">
        <f t="shared" si="45"/>
        <v>8</v>
      </c>
      <c r="GT21" s="25">
        <v>5</v>
      </c>
      <c r="GU21" s="25">
        <v>6</v>
      </c>
      <c r="GV21" s="25">
        <v>6</v>
      </c>
      <c r="GW21" s="26">
        <v>6</v>
      </c>
      <c r="GX21" s="26"/>
      <c r="GY21" s="102">
        <f t="shared" si="46"/>
        <v>6</v>
      </c>
      <c r="GZ21" s="102">
        <f t="shared" si="47"/>
        <v>6</v>
      </c>
      <c r="HA21" s="25">
        <v>7</v>
      </c>
      <c r="HB21" s="25">
        <v>8</v>
      </c>
      <c r="HC21" s="25">
        <v>8</v>
      </c>
      <c r="HD21" s="41">
        <v>6</v>
      </c>
      <c r="HE21" s="41"/>
      <c r="HF21" s="102">
        <f t="shared" si="48"/>
        <v>7</v>
      </c>
      <c r="HG21" s="102">
        <f t="shared" si="49"/>
        <v>7</v>
      </c>
      <c r="HH21" s="42">
        <v>7</v>
      </c>
      <c r="HI21" s="42">
        <v>6</v>
      </c>
      <c r="HJ21" s="41">
        <v>6</v>
      </c>
      <c r="HK21" s="41"/>
      <c r="HL21" s="102">
        <f t="shared" si="50"/>
        <v>6</v>
      </c>
      <c r="HM21" s="102">
        <f t="shared" si="51"/>
        <v>6</v>
      </c>
      <c r="HN21" s="42">
        <v>6</v>
      </c>
      <c r="HO21" s="42">
        <v>6</v>
      </c>
      <c r="HP21" s="42">
        <v>6</v>
      </c>
      <c r="HQ21" s="42">
        <v>7</v>
      </c>
      <c r="HR21" s="40">
        <v>0</v>
      </c>
      <c r="HS21" s="41">
        <v>7</v>
      </c>
      <c r="HT21" s="102">
        <f t="shared" si="52"/>
        <v>3</v>
      </c>
      <c r="HU21" s="102">
        <f t="shared" si="53"/>
        <v>7</v>
      </c>
      <c r="HV21" s="25">
        <v>8</v>
      </c>
      <c r="HW21" s="25">
        <v>7</v>
      </c>
      <c r="HX21" s="25">
        <v>8</v>
      </c>
      <c r="HY21" s="25">
        <v>8</v>
      </c>
      <c r="HZ21" s="25">
        <v>8</v>
      </c>
      <c r="IA21" s="26">
        <v>9</v>
      </c>
      <c r="IB21" s="26"/>
      <c r="IC21" s="102">
        <f t="shared" si="54"/>
        <v>9</v>
      </c>
      <c r="ID21" s="102">
        <f t="shared" si="55"/>
        <v>9</v>
      </c>
      <c r="IE21" s="25"/>
      <c r="IF21" s="25"/>
      <c r="IG21" s="25"/>
      <c r="IH21" s="26"/>
      <c r="II21" s="26"/>
      <c r="IJ21" s="140"/>
      <c r="IK21" s="26"/>
      <c r="IL21" s="141">
        <f t="shared" si="14"/>
        <v>170</v>
      </c>
      <c r="IM21" s="142">
        <f t="shared" si="56"/>
        <v>7.391304347826087</v>
      </c>
      <c r="IN21" s="97" t="str">
        <f t="shared" si="57"/>
        <v>Kh¸</v>
      </c>
    </row>
    <row r="22" spans="1:248" ht="15" customHeight="1">
      <c r="A22" s="20">
        <v>17</v>
      </c>
      <c r="B22" s="21">
        <v>17</v>
      </c>
      <c r="C22" s="47" t="s">
        <v>30</v>
      </c>
      <c r="D22" s="47" t="s">
        <v>37</v>
      </c>
      <c r="E22" s="199" t="s">
        <v>215</v>
      </c>
      <c r="F22" s="47"/>
      <c r="G22" s="114" t="s">
        <v>197</v>
      </c>
      <c r="H22" s="42">
        <v>9</v>
      </c>
      <c r="I22" s="42">
        <v>9</v>
      </c>
      <c r="J22" s="42">
        <v>8</v>
      </c>
      <c r="K22" s="41">
        <v>7</v>
      </c>
      <c r="L22" s="41"/>
      <c r="M22" s="66">
        <f t="shared" si="0"/>
        <v>8</v>
      </c>
      <c r="N22" s="41"/>
      <c r="O22" s="42">
        <v>7</v>
      </c>
      <c r="P22" s="42">
        <v>7</v>
      </c>
      <c r="Q22" s="42">
        <v>7</v>
      </c>
      <c r="R22" s="42">
        <v>7</v>
      </c>
      <c r="S22" s="41">
        <v>6</v>
      </c>
      <c r="T22" s="41"/>
      <c r="U22" s="66">
        <f t="shared" si="1"/>
        <v>6</v>
      </c>
      <c r="V22" s="102">
        <f t="shared" si="2"/>
        <v>6</v>
      </c>
      <c r="W22" s="42">
        <v>7</v>
      </c>
      <c r="X22" s="42">
        <v>8</v>
      </c>
      <c r="Y22" s="42">
        <v>7</v>
      </c>
      <c r="Z22" s="42">
        <v>8</v>
      </c>
      <c r="AA22" s="41">
        <v>6</v>
      </c>
      <c r="AB22" s="41"/>
      <c r="AC22" s="66">
        <f t="shared" si="3"/>
        <v>6</v>
      </c>
      <c r="AD22" s="41"/>
      <c r="AE22" s="42">
        <v>7</v>
      </c>
      <c r="AF22" s="42">
        <v>8</v>
      </c>
      <c r="AG22" s="42">
        <v>7</v>
      </c>
      <c r="AH22" s="42">
        <v>7</v>
      </c>
      <c r="AI22" s="42">
        <v>8</v>
      </c>
      <c r="AJ22" s="41">
        <v>6</v>
      </c>
      <c r="AK22" s="41"/>
      <c r="AL22" s="66">
        <f t="shared" si="4"/>
        <v>6</v>
      </c>
      <c r="AM22" s="41"/>
      <c r="AN22" s="42">
        <v>7</v>
      </c>
      <c r="AO22" s="42">
        <v>7</v>
      </c>
      <c r="AP22" s="42">
        <v>8</v>
      </c>
      <c r="AQ22" s="41">
        <v>7</v>
      </c>
      <c r="AR22" s="41"/>
      <c r="AS22" s="66">
        <f t="shared" si="5"/>
        <v>7</v>
      </c>
      <c r="AT22" s="41"/>
      <c r="AU22" s="42">
        <v>5</v>
      </c>
      <c r="AV22" s="42">
        <v>7</v>
      </c>
      <c r="AW22" s="42">
        <v>7</v>
      </c>
      <c r="AX22" s="41">
        <v>7</v>
      </c>
      <c r="AY22" s="41"/>
      <c r="AZ22" s="66">
        <f t="shared" si="6"/>
        <v>7</v>
      </c>
      <c r="BA22" s="102">
        <f t="shared" si="7"/>
        <v>7</v>
      </c>
      <c r="BB22" s="41">
        <v>7</v>
      </c>
      <c r="BC22" s="41">
        <v>7</v>
      </c>
      <c r="BD22" s="41">
        <v>6</v>
      </c>
      <c r="BE22" s="41">
        <v>7</v>
      </c>
      <c r="BF22" s="41"/>
      <c r="BG22" s="66">
        <f t="shared" si="8"/>
        <v>7</v>
      </c>
      <c r="BH22" s="41"/>
      <c r="BI22" s="42">
        <v>6</v>
      </c>
      <c r="BJ22" s="42">
        <v>7</v>
      </c>
      <c r="BK22" s="41">
        <v>7</v>
      </c>
      <c r="BL22" s="41"/>
      <c r="BM22" s="68">
        <f t="shared" si="9"/>
        <v>6.625</v>
      </c>
      <c r="BN22" s="99">
        <f t="shared" si="10"/>
        <v>6.625</v>
      </c>
      <c r="BO22" s="69" t="str">
        <f t="shared" si="11"/>
        <v>TBK</v>
      </c>
      <c r="BP22" s="42">
        <v>7</v>
      </c>
      <c r="BQ22" s="42">
        <v>8</v>
      </c>
      <c r="BR22" s="42">
        <v>6</v>
      </c>
      <c r="BS22" s="42">
        <v>7</v>
      </c>
      <c r="BT22" s="42"/>
      <c r="BU22" s="102">
        <f t="shared" si="15"/>
        <v>7</v>
      </c>
      <c r="BV22" s="67"/>
      <c r="BW22" s="41">
        <v>8</v>
      </c>
      <c r="BX22" s="41">
        <v>8</v>
      </c>
      <c r="BY22" s="42">
        <v>6</v>
      </c>
      <c r="BZ22" s="42"/>
      <c r="CA22" s="102">
        <f t="shared" si="16"/>
        <v>7</v>
      </c>
      <c r="CB22" s="102">
        <f t="shared" si="17"/>
        <v>7</v>
      </c>
      <c r="CC22" s="42">
        <v>7</v>
      </c>
      <c r="CD22" s="41">
        <v>8</v>
      </c>
      <c r="CE22" s="42">
        <v>7</v>
      </c>
      <c r="CF22" s="42"/>
      <c r="CG22" s="102">
        <f t="shared" si="18"/>
        <v>7</v>
      </c>
      <c r="CH22" s="102">
        <f t="shared" si="19"/>
        <v>7</v>
      </c>
      <c r="CI22" s="42">
        <v>8</v>
      </c>
      <c r="CJ22" s="41">
        <v>8</v>
      </c>
      <c r="CK22" s="42">
        <v>10</v>
      </c>
      <c r="CL22" s="42"/>
      <c r="CM22" s="102">
        <f t="shared" si="20"/>
        <v>9</v>
      </c>
      <c r="CN22" s="67"/>
      <c r="CO22" s="42">
        <v>6</v>
      </c>
      <c r="CP22" s="42">
        <v>8</v>
      </c>
      <c r="CQ22" s="41">
        <v>8</v>
      </c>
      <c r="CR22" s="41">
        <v>6</v>
      </c>
      <c r="CS22" s="42">
        <v>8</v>
      </c>
      <c r="CT22" s="42"/>
      <c r="CU22" s="102">
        <f t="shared" si="21"/>
        <v>8</v>
      </c>
      <c r="CV22" s="102">
        <f t="shared" si="22"/>
        <v>8</v>
      </c>
      <c r="CW22" s="42">
        <v>7</v>
      </c>
      <c r="CX22" s="41">
        <v>7</v>
      </c>
      <c r="CY22" s="41">
        <v>6</v>
      </c>
      <c r="CZ22" s="41">
        <v>8</v>
      </c>
      <c r="DA22" s="42">
        <v>6</v>
      </c>
      <c r="DB22" s="42"/>
      <c r="DC22" s="102">
        <f t="shared" si="23"/>
        <v>6</v>
      </c>
      <c r="DD22" s="66"/>
      <c r="DE22" s="42">
        <v>7</v>
      </c>
      <c r="DF22" s="42">
        <v>6</v>
      </c>
      <c r="DG22" s="41">
        <v>7</v>
      </c>
      <c r="DH22" s="42">
        <v>7</v>
      </c>
      <c r="DI22" s="42"/>
      <c r="DJ22" s="102">
        <f t="shared" si="24"/>
        <v>7</v>
      </c>
      <c r="DK22" s="66"/>
      <c r="DL22" s="42">
        <v>6</v>
      </c>
      <c r="DM22" s="41">
        <v>7</v>
      </c>
      <c r="DN22" s="41">
        <v>6</v>
      </c>
      <c r="DO22" s="95">
        <v>8</v>
      </c>
      <c r="DP22" s="95"/>
      <c r="DQ22" s="102">
        <f t="shared" si="25"/>
        <v>8</v>
      </c>
      <c r="DR22" s="95"/>
      <c r="DS22" s="99">
        <f t="shared" si="26"/>
        <v>7.304347826086956</v>
      </c>
      <c r="DT22" s="99">
        <f t="shared" si="27"/>
        <v>7.304347826086956</v>
      </c>
      <c r="DU22" s="97" t="str">
        <f t="shared" si="28"/>
        <v>Kh¸</v>
      </c>
      <c r="DV22" s="42">
        <v>7</v>
      </c>
      <c r="DW22" s="42">
        <v>6</v>
      </c>
      <c r="DX22" s="42">
        <v>7</v>
      </c>
      <c r="DY22" s="92">
        <v>4</v>
      </c>
      <c r="DZ22" s="42"/>
      <c r="EA22" s="102">
        <f t="shared" si="29"/>
        <v>5</v>
      </c>
      <c r="EB22" s="102">
        <f t="shared" si="30"/>
        <v>5</v>
      </c>
      <c r="EC22" s="67">
        <v>7</v>
      </c>
      <c r="ED22" s="67">
        <v>7</v>
      </c>
      <c r="EE22" s="67">
        <v>7</v>
      </c>
      <c r="EF22" s="67">
        <v>7</v>
      </c>
      <c r="EG22" s="67"/>
      <c r="EH22" s="102">
        <f t="shared" si="31"/>
        <v>7</v>
      </c>
      <c r="EI22" s="102">
        <f t="shared" si="32"/>
        <v>7</v>
      </c>
      <c r="EJ22" s="42">
        <v>7</v>
      </c>
      <c r="EK22" s="42">
        <v>8</v>
      </c>
      <c r="EL22" s="41">
        <v>8</v>
      </c>
      <c r="EM22" s="41">
        <v>8</v>
      </c>
      <c r="EN22" s="42">
        <v>6</v>
      </c>
      <c r="EO22" s="42"/>
      <c r="EP22" s="102">
        <f t="shared" si="33"/>
        <v>7</v>
      </c>
      <c r="EQ22" s="67"/>
      <c r="ER22" s="67">
        <v>7</v>
      </c>
      <c r="ES22" s="67">
        <v>7</v>
      </c>
      <c r="ET22" s="67">
        <v>6</v>
      </c>
      <c r="EU22" s="67">
        <v>7</v>
      </c>
      <c r="EV22" s="67">
        <v>7</v>
      </c>
      <c r="EW22" s="124">
        <v>4</v>
      </c>
      <c r="EX22" s="67"/>
      <c r="EY22" s="102">
        <f t="shared" si="34"/>
        <v>5</v>
      </c>
      <c r="EZ22" s="102">
        <f t="shared" si="35"/>
        <v>5</v>
      </c>
      <c r="FA22" s="42">
        <v>7</v>
      </c>
      <c r="FB22" s="41">
        <v>8</v>
      </c>
      <c r="FC22" s="41">
        <v>9</v>
      </c>
      <c r="FD22" s="41">
        <v>7</v>
      </c>
      <c r="FE22" s="41">
        <v>8</v>
      </c>
      <c r="FF22" s="42">
        <v>7</v>
      </c>
      <c r="FG22" s="42"/>
      <c r="FH22" s="102">
        <f t="shared" si="36"/>
        <v>7</v>
      </c>
      <c r="FI22" s="66"/>
      <c r="FJ22" s="42">
        <v>7</v>
      </c>
      <c r="FK22" s="41">
        <v>8</v>
      </c>
      <c r="FL22" s="41">
        <v>7</v>
      </c>
      <c r="FM22" s="42">
        <v>6</v>
      </c>
      <c r="FN22" s="42"/>
      <c r="FO22" s="102">
        <f t="shared" si="37"/>
        <v>6</v>
      </c>
      <c r="FP22" s="66"/>
      <c r="FQ22" s="42">
        <v>8</v>
      </c>
      <c r="FR22" s="42">
        <v>6</v>
      </c>
      <c r="FS22" s="66">
        <v>6</v>
      </c>
      <c r="FT22" s="42">
        <v>8</v>
      </c>
      <c r="FU22" s="42"/>
      <c r="FV22" s="102">
        <f t="shared" si="38"/>
        <v>8</v>
      </c>
      <c r="FW22" s="102">
        <f t="shared" si="39"/>
        <v>8</v>
      </c>
      <c r="FX22" s="67">
        <v>5</v>
      </c>
      <c r="FY22" s="67">
        <v>6</v>
      </c>
      <c r="FZ22" s="102">
        <v>5</v>
      </c>
      <c r="GA22" s="102"/>
      <c r="GB22" s="102">
        <f t="shared" si="40"/>
        <v>5</v>
      </c>
      <c r="GC22" s="99">
        <f t="shared" si="12"/>
        <v>6.384615384615385</v>
      </c>
      <c r="GD22" s="99">
        <f t="shared" si="13"/>
        <v>6.384615384615385</v>
      </c>
      <c r="GE22" s="97" t="str">
        <f t="shared" si="41"/>
        <v>TBK</v>
      </c>
      <c r="GF22" s="25">
        <v>7</v>
      </c>
      <c r="GG22" s="25">
        <v>7</v>
      </c>
      <c r="GH22" s="25">
        <v>7</v>
      </c>
      <c r="GI22" s="26"/>
      <c r="GJ22" s="102">
        <f t="shared" si="42"/>
        <v>7</v>
      </c>
      <c r="GK22" s="102">
        <f t="shared" si="43"/>
        <v>7</v>
      </c>
      <c r="GL22" s="26">
        <v>7</v>
      </c>
      <c r="GM22" s="26">
        <v>8</v>
      </c>
      <c r="GN22" s="25">
        <v>8</v>
      </c>
      <c r="GO22" s="25">
        <v>7</v>
      </c>
      <c r="GP22" s="26">
        <v>8</v>
      </c>
      <c r="GQ22" s="26"/>
      <c r="GR22" s="102">
        <f t="shared" si="44"/>
        <v>8</v>
      </c>
      <c r="GS22" s="102">
        <f t="shared" si="45"/>
        <v>8</v>
      </c>
      <c r="GT22" s="25">
        <v>7</v>
      </c>
      <c r="GU22" s="25">
        <v>6</v>
      </c>
      <c r="GV22" s="25">
        <v>7</v>
      </c>
      <c r="GW22" s="26">
        <v>6</v>
      </c>
      <c r="GX22" s="26"/>
      <c r="GY22" s="102">
        <f t="shared" si="46"/>
        <v>6</v>
      </c>
      <c r="GZ22" s="102">
        <f t="shared" si="47"/>
        <v>6</v>
      </c>
      <c r="HA22" s="25">
        <v>5</v>
      </c>
      <c r="HB22" s="25">
        <v>6</v>
      </c>
      <c r="HC22" s="25">
        <v>7</v>
      </c>
      <c r="HD22" s="41">
        <v>8</v>
      </c>
      <c r="HE22" s="41"/>
      <c r="HF22" s="102">
        <f t="shared" si="48"/>
        <v>7</v>
      </c>
      <c r="HG22" s="102">
        <f t="shared" si="49"/>
        <v>7</v>
      </c>
      <c r="HH22" s="42">
        <v>7</v>
      </c>
      <c r="HI22" s="42">
        <v>7</v>
      </c>
      <c r="HJ22" s="41">
        <v>7</v>
      </c>
      <c r="HK22" s="41"/>
      <c r="HL22" s="102">
        <f t="shared" si="50"/>
        <v>7</v>
      </c>
      <c r="HM22" s="102">
        <f t="shared" si="51"/>
        <v>7</v>
      </c>
      <c r="HN22" s="42">
        <v>7</v>
      </c>
      <c r="HO22" s="42">
        <v>7</v>
      </c>
      <c r="HP22" s="42">
        <v>6</v>
      </c>
      <c r="HQ22" s="42">
        <v>7</v>
      </c>
      <c r="HR22" s="41">
        <v>7</v>
      </c>
      <c r="HS22" s="41"/>
      <c r="HT22" s="102">
        <f t="shared" si="52"/>
        <v>8</v>
      </c>
      <c r="HU22" s="102">
        <f t="shared" si="53"/>
        <v>7</v>
      </c>
      <c r="HV22" s="25">
        <v>7</v>
      </c>
      <c r="HW22" s="25">
        <v>9</v>
      </c>
      <c r="HX22" s="25">
        <v>8</v>
      </c>
      <c r="HY22" s="25">
        <v>8</v>
      </c>
      <c r="HZ22" s="25">
        <v>8</v>
      </c>
      <c r="IA22" s="26">
        <v>8</v>
      </c>
      <c r="IB22" s="26"/>
      <c r="IC22" s="102">
        <f t="shared" si="54"/>
        <v>8</v>
      </c>
      <c r="ID22" s="102">
        <f t="shared" si="55"/>
        <v>8</v>
      </c>
      <c r="IE22" s="25"/>
      <c r="IF22" s="25"/>
      <c r="IG22" s="25"/>
      <c r="IH22" s="26"/>
      <c r="II22" s="26"/>
      <c r="IJ22" s="140"/>
      <c r="IK22" s="26"/>
      <c r="IL22" s="141">
        <f t="shared" si="14"/>
        <v>167</v>
      </c>
      <c r="IM22" s="142">
        <f t="shared" si="56"/>
        <v>7.260869565217392</v>
      </c>
      <c r="IN22" s="97" t="str">
        <f t="shared" si="57"/>
        <v>Kh¸</v>
      </c>
    </row>
    <row r="23" spans="1:248" ht="15" customHeight="1">
      <c r="A23" s="20">
        <v>18</v>
      </c>
      <c r="B23" s="21">
        <v>18</v>
      </c>
      <c r="C23" s="47" t="s">
        <v>165</v>
      </c>
      <c r="D23" s="47" t="s">
        <v>12</v>
      </c>
      <c r="E23" s="199" t="s">
        <v>216</v>
      </c>
      <c r="F23" s="47"/>
      <c r="G23" s="114" t="s">
        <v>197</v>
      </c>
      <c r="H23" s="42">
        <v>6</v>
      </c>
      <c r="I23" s="42">
        <v>8</v>
      </c>
      <c r="J23" s="42">
        <v>8</v>
      </c>
      <c r="K23" s="41">
        <v>7</v>
      </c>
      <c r="L23" s="41"/>
      <c r="M23" s="66">
        <f t="shared" si="0"/>
        <v>7</v>
      </c>
      <c r="N23" s="41"/>
      <c r="O23" s="42">
        <v>8</v>
      </c>
      <c r="P23" s="42">
        <v>8</v>
      </c>
      <c r="Q23" s="42">
        <v>7</v>
      </c>
      <c r="R23" s="42">
        <v>7</v>
      </c>
      <c r="S23" s="41">
        <v>7</v>
      </c>
      <c r="T23" s="41"/>
      <c r="U23" s="66">
        <f t="shared" si="1"/>
        <v>7</v>
      </c>
      <c r="V23" s="102">
        <f t="shared" si="2"/>
        <v>7</v>
      </c>
      <c r="W23" s="42">
        <v>7</v>
      </c>
      <c r="X23" s="42">
        <v>8</v>
      </c>
      <c r="Y23" s="42">
        <v>7</v>
      </c>
      <c r="Z23" s="42">
        <v>8</v>
      </c>
      <c r="AA23" s="41">
        <v>9</v>
      </c>
      <c r="AB23" s="41"/>
      <c r="AC23" s="66">
        <f t="shared" si="3"/>
        <v>9</v>
      </c>
      <c r="AD23" s="41"/>
      <c r="AE23" s="42">
        <v>7</v>
      </c>
      <c r="AF23" s="42">
        <v>8</v>
      </c>
      <c r="AG23" s="42">
        <v>7</v>
      </c>
      <c r="AH23" s="42">
        <v>7</v>
      </c>
      <c r="AI23" s="42">
        <v>8</v>
      </c>
      <c r="AJ23" s="41">
        <v>7</v>
      </c>
      <c r="AK23" s="41"/>
      <c r="AL23" s="66">
        <f t="shared" si="4"/>
        <v>7</v>
      </c>
      <c r="AM23" s="41"/>
      <c r="AN23" s="42">
        <v>8</v>
      </c>
      <c r="AO23" s="42">
        <v>8</v>
      </c>
      <c r="AP23" s="42">
        <v>7</v>
      </c>
      <c r="AQ23" s="41">
        <v>7</v>
      </c>
      <c r="AR23" s="41"/>
      <c r="AS23" s="66">
        <f t="shared" si="5"/>
        <v>7</v>
      </c>
      <c r="AT23" s="41"/>
      <c r="AU23" s="42">
        <v>6</v>
      </c>
      <c r="AV23" s="42">
        <v>6</v>
      </c>
      <c r="AW23" s="42">
        <v>7</v>
      </c>
      <c r="AX23" s="41">
        <v>7</v>
      </c>
      <c r="AY23" s="41"/>
      <c r="AZ23" s="66">
        <f t="shared" si="6"/>
        <v>7</v>
      </c>
      <c r="BA23" s="102">
        <f t="shared" si="7"/>
        <v>7</v>
      </c>
      <c r="BB23" s="41">
        <v>8</v>
      </c>
      <c r="BC23" s="41">
        <v>5</v>
      </c>
      <c r="BD23" s="41">
        <v>7</v>
      </c>
      <c r="BE23" s="41">
        <v>6</v>
      </c>
      <c r="BF23" s="41"/>
      <c r="BG23" s="66">
        <f t="shared" si="8"/>
        <v>6</v>
      </c>
      <c r="BH23" s="41"/>
      <c r="BI23" s="42">
        <v>7</v>
      </c>
      <c r="BJ23" s="42">
        <v>6</v>
      </c>
      <c r="BK23" s="41">
        <v>4</v>
      </c>
      <c r="BL23" s="41"/>
      <c r="BM23" s="68">
        <f t="shared" si="9"/>
        <v>7.208333333333333</v>
      </c>
      <c r="BN23" s="99">
        <f t="shared" si="10"/>
        <v>7.208333333333333</v>
      </c>
      <c r="BO23" s="69" t="str">
        <f t="shared" si="11"/>
        <v>Kh¸</v>
      </c>
      <c r="BP23" s="42">
        <v>6</v>
      </c>
      <c r="BQ23" s="42">
        <v>7</v>
      </c>
      <c r="BR23" s="42">
        <v>8</v>
      </c>
      <c r="BS23" s="42">
        <v>6</v>
      </c>
      <c r="BT23" s="42"/>
      <c r="BU23" s="102">
        <f t="shared" si="15"/>
        <v>6</v>
      </c>
      <c r="BV23" s="67"/>
      <c r="BW23" s="41">
        <v>7</v>
      </c>
      <c r="BX23" s="41">
        <v>9</v>
      </c>
      <c r="BY23" s="42">
        <v>7</v>
      </c>
      <c r="BZ23" s="42"/>
      <c r="CA23" s="102">
        <f t="shared" si="16"/>
        <v>7</v>
      </c>
      <c r="CB23" s="102">
        <f t="shared" si="17"/>
        <v>7</v>
      </c>
      <c r="CC23" s="42">
        <v>7</v>
      </c>
      <c r="CD23" s="41">
        <v>9</v>
      </c>
      <c r="CE23" s="42">
        <v>7</v>
      </c>
      <c r="CF23" s="42"/>
      <c r="CG23" s="102">
        <f t="shared" si="18"/>
        <v>7</v>
      </c>
      <c r="CH23" s="102">
        <f t="shared" si="19"/>
        <v>7</v>
      </c>
      <c r="CI23" s="42">
        <v>7</v>
      </c>
      <c r="CJ23" s="41">
        <v>7</v>
      </c>
      <c r="CK23" s="42">
        <v>10</v>
      </c>
      <c r="CL23" s="42"/>
      <c r="CM23" s="102">
        <f t="shared" si="20"/>
        <v>9</v>
      </c>
      <c r="CN23" s="67"/>
      <c r="CO23" s="42">
        <v>9</v>
      </c>
      <c r="CP23" s="42">
        <v>8</v>
      </c>
      <c r="CQ23" s="41">
        <v>9</v>
      </c>
      <c r="CR23" s="41">
        <v>9</v>
      </c>
      <c r="CS23" s="42">
        <v>8</v>
      </c>
      <c r="CT23" s="42"/>
      <c r="CU23" s="102">
        <f t="shared" si="21"/>
        <v>8</v>
      </c>
      <c r="CV23" s="102">
        <f t="shared" si="22"/>
        <v>8</v>
      </c>
      <c r="CW23" s="42">
        <v>8</v>
      </c>
      <c r="CX23" s="41">
        <v>6</v>
      </c>
      <c r="CY23" s="41">
        <v>7</v>
      </c>
      <c r="CZ23" s="41">
        <v>8</v>
      </c>
      <c r="DA23" s="42">
        <v>5</v>
      </c>
      <c r="DB23" s="42"/>
      <c r="DC23" s="102">
        <f t="shared" si="23"/>
        <v>6</v>
      </c>
      <c r="DD23" s="66"/>
      <c r="DE23" s="42">
        <v>8</v>
      </c>
      <c r="DF23" s="42">
        <v>7</v>
      </c>
      <c r="DG23" s="41">
        <v>7</v>
      </c>
      <c r="DH23" s="42">
        <v>4</v>
      </c>
      <c r="DI23" s="42"/>
      <c r="DJ23" s="102">
        <f t="shared" si="24"/>
        <v>5</v>
      </c>
      <c r="DK23" s="66"/>
      <c r="DL23" s="42">
        <v>6</v>
      </c>
      <c r="DM23" s="41">
        <v>7</v>
      </c>
      <c r="DN23" s="41">
        <v>7</v>
      </c>
      <c r="DO23" s="95">
        <v>7</v>
      </c>
      <c r="DP23" s="95"/>
      <c r="DQ23" s="102">
        <f t="shared" si="25"/>
        <v>7</v>
      </c>
      <c r="DR23" s="95"/>
      <c r="DS23" s="99">
        <f t="shared" si="26"/>
        <v>6.782608695652174</v>
      </c>
      <c r="DT23" s="99">
        <f t="shared" si="27"/>
        <v>6.782608695652174</v>
      </c>
      <c r="DU23" s="97" t="str">
        <f t="shared" si="28"/>
        <v>TBK</v>
      </c>
      <c r="DV23" s="42">
        <v>7</v>
      </c>
      <c r="DW23" s="42">
        <v>6</v>
      </c>
      <c r="DX23" s="42">
        <v>8</v>
      </c>
      <c r="DY23" s="42">
        <v>9</v>
      </c>
      <c r="DZ23" s="42"/>
      <c r="EA23" s="102">
        <f t="shared" si="29"/>
        <v>8</v>
      </c>
      <c r="EB23" s="102">
        <f t="shared" si="30"/>
        <v>8</v>
      </c>
      <c r="EC23" s="67">
        <v>7</v>
      </c>
      <c r="ED23" s="67">
        <v>8</v>
      </c>
      <c r="EE23" s="67">
        <v>7</v>
      </c>
      <c r="EF23" s="67">
        <v>7</v>
      </c>
      <c r="EG23" s="67"/>
      <c r="EH23" s="102">
        <f t="shared" si="31"/>
        <v>7</v>
      </c>
      <c r="EI23" s="102">
        <f t="shared" si="32"/>
        <v>7</v>
      </c>
      <c r="EJ23" s="42">
        <v>6</v>
      </c>
      <c r="EK23" s="42">
        <v>7</v>
      </c>
      <c r="EL23" s="41">
        <v>7</v>
      </c>
      <c r="EM23" s="41">
        <v>7</v>
      </c>
      <c r="EN23" s="42">
        <v>7</v>
      </c>
      <c r="EO23" s="42"/>
      <c r="EP23" s="102">
        <f t="shared" si="33"/>
        <v>7</v>
      </c>
      <c r="EQ23" s="67"/>
      <c r="ER23" s="67">
        <v>6</v>
      </c>
      <c r="ES23" s="67">
        <v>6</v>
      </c>
      <c r="ET23" s="67">
        <v>7</v>
      </c>
      <c r="EU23" s="67">
        <v>8</v>
      </c>
      <c r="EV23" s="67">
        <v>7</v>
      </c>
      <c r="EW23" s="67">
        <v>6</v>
      </c>
      <c r="EX23" s="67"/>
      <c r="EY23" s="102">
        <f t="shared" si="34"/>
        <v>6</v>
      </c>
      <c r="EZ23" s="102">
        <f t="shared" si="35"/>
        <v>6</v>
      </c>
      <c r="FA23" s="42">
        <v>8</v>
      </c>
      <c r="FB23" s="41">
        <v>9</v>
      </c>
      <c r="FC23" s="41">
        <v>7</v>
      </c>
      <c r="FD23" s="41">
        <v>8</v>
      </c>
      <c r="FE23" s="41">
        <v>8</v>
      </c>
      <c r="FF23" s="42">
        <v>7</v>
      </c>
      <c r="FG23" s="42"/>
      <c r="FH23" s="102">
        <f t="shared" si="36"/>
        <v>7</v>
      </c>
      <c r="FI23" s="66"/>
      <c r="FJ23" s="42">
        <v>7</v>
      </c>
      <c r="FK23" s="41">
        <v>8</v>
      </c>
      <c r="FL23" s="41">
        <v>8</v>
      </c>
      <c r="FM23" s="42">
        <v>5</v>
      </c>
      <c r="FN23" s="42"/>
      <c r="FO23" s="102">
        <f t="shared" si="37"/>
        <v>6</v>
      </c>
      <c r="FP23" s="66"/>
      <c r="FQ23" s="42">
        <v>8</v>
      </c>
      <c r="FR23" s="42">
        <v>9</v>
      </c>
      <c r="FS23" s="66">
        <v>8</v>
      </c>
      <c r="FT23" s="42">
        <v>7</v>
      </c>
      <c r="FU23" s="42"/>
      <c r="FV23" s="102">
        <f t="shared" si="38"/>
        <v>7</v>
      </c>
      <c r="FW23" s="102">
        <f t="shared" si="39"/>
        <v>7</v>
      </c>
      <c r="FX23" s="67">
        <v>7</v>
      </c>
      <c r="FY23" s="67">
        <v>5</v>
      </c>
      <c r="FZ23" s="102">
        <v>5</v>
      </c>
      <c r="GA23" s="102"/>
      <c r="GB23" s="102">
        <f t="shared" si="40"/>
        <v>5</v>
      </c>
      <c r="GC23" s="99">
        <f t="shared" si="12"/>
        <v>6.8076923076923075</v>
      </c>
      <c r="GD23" s="99">
        <f t="shared" si="13"/>
        <v>6.8076923076923075</v>
      </c>
      <c r="GE23" s="97" t="str">
        <f t="shared" si="41"/>
        <v>TBK</v>
      </c>
      <c r="GF23" s="25">
        <v>7</v>
      </c>
      <c r="GG23" s="25">
        <v>6</v>
      </c>
      <c r="GH23" s="25">
        <v>7</v>
      </c>
      <c r="GI23" s="26"/>
      <c r="GJ23" s="102">
        <f t="shared" si="42"/>
        <v>7</v>
      </c>
      <c r="GK23" s="102">
        <f t="shared" si="43"/>
        <v>7</v>
      </c>
      <c r="GL23" s="26">
        <v>8</v>
      </c>
      <c r="GM23" s="26">
        <v>7</v>
      </c>
      <c r="GN23" s="25">
        <v>8</v>
      </c>
      <c r="GO23" s="25">
        <v>7</v>
      </c>
      <c r="GP23" s="26">
        <v>9</v>
      </c>
      <c r="GQ23" s="26"/>
      <c r="GR23" s="102">
        <f t="shared" si="44"/>
        <v>9</v>
      </c>
      <c r="GS23" s="102">
        <f t="shared" si="45"/>
        <v>9</v>
      </c>
      <c r="GT23" s="25">
        <v>5</v>
      </c>
      <c r="GU23" s="25">
        <v>7</v>
      </c>
      <c r="GV23" s="25">
        <v>6</v>
      </c>
      <c r="GW23" s="26">
        <v>6</v>
      </c>
      <c r="GX23" s="26"/>
      <c r="GY23" s="102">
        <f t="shared" si="46"/>
        <v>6</v>
      </c>
      <c r="GZ23" s="102">
        <f t="shared" si="47"/>
        <v>6</v>
      </c>
      <c r="HA23" s="25">
        <v>7</v>
      </c>
      <c r="HB23" s="25">
        <v>10</v>
      </c>
      <c r="HC23" s="25">
        <v>8</v>
      </c>
      <c r="HD23" s="41">
        <v>10</v>
      </c>
      <c r="HE23" s="41"/>
      <c r="HF23" s="102">
        <f t="shared" si="48"/>
        <v>10</v>
      </c>
      <c r="HG23" s="102">
        <f t="shared" si="49"/>
        <v>10</v>
      </c>
      <c r="HH23" s="42">
        <v>4</v>
      </c>
      <c r="HI23" s="42">
        <v>6</v>
      </c>
      <c r="HJ23" s="41">
        <v>7</v>
      </c>
      <c r="HK23" s="41"/>
      <c r="HL23" s="102">
        <f t="shared" si="50"/>
        <v>6</v>
      </c>
      <c r="HM23" s="102">
        <f t="shared" si="51"/>
        <v>6</v>
      </c>
      <c r="HN23" s="42">
        <v>7</v>
      </c>
      <c r="HO23" s="42">
        <v>7</v>
      </c>
      <c r="HP23" s="42">
        <v>7</v>
      </c>
      <c r="HQ23" s="42">
        <v>8</v>
      </c>
      <c r="HR23" s="41">
        <v>7</v>
      </c>
      <c r="HS23" s="41"/>
      <c r="HT23" s="102">
        <f t="shared" si="52"/>
        <v>8</v>
      </c>
      <c r="HU23" s="102">
        <f t="shared" si="53"/>
        <v>7</v>
      </c>
      <c r="HV23" s="25">
        <v>8</v>
      </c>
      <c r="HW23" s="25">
        <v>7</v>
      </c>
      <c r="HX23" s="25">
        <v>9</v>
      </c>
      <c r="HY23" s="25">
        <v>9</v>
      </c>
      <c r="HZ23" s="25">
        <v>8</v>
      </c>
      <c r="IA23" s="26">
        <v>8</v>
      </c>
      <c r="IB23" s="26"/>
      <c r="IC23" s="102">
        <f t="shared" si="54"/>
        <v>8</v>
      </c>
      <c r="ID23" s="102">
        <f t="shared" si="55"/>
        <v>8</v>
      </c>
      <c r="IE23" s="25"/>
      <c r="IF23" s="25"/>
      <c r="IG23" s="25"/>
      <c r="IH23" s="26"/>
      <c r="II23" s="26"/>
      <c r="IJ23" s="140"/>
      <c r="IK23" s="26"/>
      <c r="IL23" s="141">
        <f t="shared" si="14"/>
        <v>178</v>
      </c>
      <c r="IM23" s="142">
        <f t="shared" si="56"/>
        <v>7.739130434782608</v>
      </c>
      <c r="IN23" s="97" t="str">
        <f t="shared" si="57"/>
        <v>Kh¸</v>
      </c>
    </row>
    <row r="24" spans="1:248" ht="15" customHeight="1">
      <c r="A24" s="20">
        <v>19</v>
      </c>
      <c r="B24" s="21">
        <v>19</v>
      </c>
      <c r="C24" s="47" t="s">
        <v>26</v>
      </c>
      <c r="D24" s="47" t="s">
        <v>82</v>
      </c>
      <c r="E24" s="199" t="s">
        <v>217</v>
      </c>
      <c r="F24" s="47"/>
      <c r="G24" s="114" t="s">
        <v>197</v>
      </c>
      <c r="H24" s="42">
        <v>5</v>
      </c>
      <c r="I24" s="42">
        <v>8</v>
      </c>
      <c r="J24" s="42">
        <v>8</v>
      </c>
      <c r="K24" s="41">
        <v>4</v>
      </c>
      <c r="L24" s="41"/>
      <c r="M24" s="66">
        <f t="shared" si="0"/>
        <v>5</v>
      </c>
      <c r="N24" s="41"/>
      <c r="O24" s="42">
        <v>7</v>
      </c>
      <c r="P24" s="42">
        <v>7</v>
      </c>
      <c r="Q24" s="42">
        <v>7</v>
      </c>
      <c r="R24" s="42">
        <v>7</v>
      </c>
      <c r="S24" s="40">
        <v>3</v>
      </c>
      <c r="T24" s="41">
        <v>6</v>
      </c>
      <c r="U24" s="87">
        <f t="shared" si="1"/>
        <v>4</v>
      </c>
      <c r="V24" s="102">
        <f t="shared" si="2"/>
        <v>6</v>
      </c>
      <c r="W24" s="42">
        <v>7</v>
      </c>
      <c r="X24" s="42">
        <v>7</v>
      </c>
      <c r="Y24" s="42">
        <v>7</v>
      </c>
      <c r="Z24" s="42">
        <v>8</v>
      </c>
      <c r="AA24" s="41">
        <v>7</v>
      </c>
      <c r="AB24" s="41"/>
      <c r="AC24" s="66">
        <f t="shared" si="3"/>
        <v>7</v>
      </c>
      <c r="AD24" s="41"/>
      <c r="AE24" s="42">
        <v>7</v>
      </c>
      <c r="AF24" s="42">
        <v>8</v>
      </c>
      <c r="AG24" s="42">
        <v>8</v>
      </c>
      <c r="AH24" s="42">
        <v>8</v>
      </c>
      <c r="AI24" s="42">
        <v>7</v>
      </c>
      <c r="AJ24" s="41">
        <v>6</v>
      </c>
      <c r="AK24" s="41"/>
      <c r="AL24" s="66">
        <f t="shared" si="4"/>
        <v>6</v>
      </c>
      <c r="AM24" s="41"/>
      <c r="AN24" s="42">
        <v>7</v>
      </c>
      <c r="AO24" s="42">
        <v>7</v>
      </c>
      <c r="AP24" s="42">
        <v>7</v>
      </c>
      <c r="AQ24" s="41">
        <v>7</v>
      </c>
      <c r="AR24" s="41"/>
      <c r="AS24" s="66">
        <f t="shared" si="5"/>
        <v>7</v>
      </c>
      <c r="AT24" s="41"/>
      <c r="AU24" s="42">
        <v>6</v>
      </c>
      <c r="AV24" s="42">
        <v>7</v>
      </c>
      <c r="AW24" s="42">
        <v>7</v>
      </c>
      <c r="AX24" s="41">
        <v>5</v>
      </c>
      <c r="AY24" s="41"/>
      <c r="AZ24" s="66">
        <f t="shared" si="6"/>
        <v>6</v>
      </c>
      <c r="BA24" s="102">
        <f t="shared" si="7"/>
        <v>6</v>
      </c>
      <c r="BB24" s="41">
        <v>6</v>
      </c>
      <c r="BC24" s="41">
        <v>6</v>
      </c>
      <c r="BD24" s="41">
        <v>7</v>
      </c>
      <c r="BE24" s="41">
        <v>5</v>
      </c>
      <c r="BF24" s="41"/>
      <c r="BG24" s="66">
        <f t="shared" si="8"/>
        <v>5</v>
      </c>
      <c r="BH24" s="41"/>
      <c r="BI24" s="42">
        <v>6</v>
      </c>
      <c r="BJ24" s="42">
        <v>6</v>
      </c>
      <c r="BK24" s="41">
        <v>6</v>
      </c>
      <c r="BL24" s="41"/>
      <c r="BM24" s="68">
        <f t="shared" si="9"/>
        <v>5.791666666666667</v>
      </c>
      <c r="BN24" s="99">
        <f t="shared" si="10"/>
        <v>6.041666666666667</v>
      </c>
      <c r="BO24" s="69" t="str">
        <f t="shared" si="11"/>
        <v>TBK</v>
      </c>
      <c r="BP24" s="42">
        <v>7</v>
      </c>
      <c r="BQ24" s="42">
        <v>7</v>
      </c>
      <c r="BR24" s="42">
        <v>7</v>
      </c>
      <c r="BS24" s="42">
        <v>7</v>
      </c>
      <c r="BT24" s="42"/>
      <c r="BU24" s="102">
        <f t="shared" si="15"/>
        <v>7</v>
      </c>
      <c r="BV24" s="67"/>
      <c r="BW24" s="41">
        <v>9</v>
      </c>
      <c r="BX24" s="41"/>
      <c r="BY24" s="42">
        <v>6</v>
      </c>
      <c r="BZ24" s="42"/>
      <c r="CA24" s="102">
        <f t="shared" si="16"/>
        <v>6</v>
      </c>
      <c r="CB24" s="102">
        <f t="shared" si="17"/>
        <v>6</v>
      </c>
      <c r="CC24" s="42">
        <v>7</v>
      </c>
      <c r="CD24" s="41">
        <v>8</v>
      </c>
      <c r="CE24" s="42">
        <v>6</v>
      </c>
      <c r="CF24" s="42"/>
      <c r="CG24" s="102">
        <f t="shared" si="18"/>
        <v>6</v>
      </c>
      <c r="CH24" s="102">
        <f t="shared" si="19"/>
        <v>6</v>
      </c>
      <c r="CI24" s="42">
        <v>7</v>
      </c>
      <c r="CJ24" s="41">
        <v>8</v>
      </c>
      <c r="CK24" s="42">
        <v>6</v>
      </c>
      <c r="CL24" s="42"/>
      <c r="CM24" s="102">
        <f t="shared" si="20"/>
        <v>6</v>
      </c>
      <c r="CN24" s="67"/>
      <c r="CO24" s="42">
        <v>5</v>
      </c>
      <c r="CP24" s="42">
        <v>5</v>
      </c>
      <c r="CQ24" s="41">
        <v>8</v>
      </c>
      <c r="CR24" s="41">
        <v>7</v>
      </c>
      <c r="CS24" s="92">
        <v>3</v>
      </c>
      <c r="CT24" s="42">
        <v>4</v>
      </c>
      <c r="CU24" s="104">
        <f t="shared" si="21"/>
        <v>4</v>
      </c>
      <c r="CV24" s="102">
        <f t="shared" si="22"/>
        <v>5</v>
      </c>
      <c r="CW24" s="42">
        <v>7</v>
      </c>
      <c r="CX24" s="41">
        <v>8</v>
      </c>
      <c r="CY24" s="41">
        <v>7</v>
      </c>
      <c r="CZ24" s="41">
        <v>8</v>
      </c>
      <c r="DA24" s="42">
        <v>7</v>
      </c>
      <c r="DB24" s="42"/>
      <c r="DC24" s="102">
        <f t="shared" si="23"/>
        <v>7</v>
      </c>
      <c r="DD24" s="66"/>
      <c r="DE24" s="42">
        <v>7</v>
      </c>
      <c r="DF24" s="42">
        <v>6</v>
      </c>
      <c r="DG24" s="41">
        <v>6</v>
      </c>
      <c r="DH24" s="42">
        <v>5</v>
      </c>
      <c r="DI24" s="42"/>
      <c r="DJ24" s="102">
        <f t="shared" si="24"/>
        <v>5</v>
      </c>
      <c r="DK24" s="66"/>
      <c r="DL24" s="42">
        <v>6</v>
      </c>
      <c r="DM24" s="41">
        <v>7</v>
      </c>
      <c r="DN24" s="41">
        <v>6</v>
      </c>
      <c r="DO24" s="95">
        <v>6</v>
      </c>
      <c r="DP24" s="95"/>
      <c r="DQ24" s="102">
        <f t="shared" si="25"/>
        <v>6</v>
      </c>
      <c r="DR24" s="95"/>
      <c r="DS24" s="99">
        <f t="shared" si="26"/>
        <v>5.826086956521739</v>
      </c>
      <c r="DT24" s="99">
        <f t="shared" si="27"/>
        <v>6</v>
      </c>
      <c r="DU24" s="97" t="str">
        <f t="shared" si="28"/>
        <v>TBK</v>
      </c>
      <c r="DV24" s="42">
        <v>5</v>
      </c>
      <c r="DW24" s="42">
        <v>8</v>
      </c>
      <c r="DX24" s="42">
        <v>7</v>
      </c>
      <c r="DY24" s="42">
        <v>8</v>
      </c>
      <c r="DZ24" s="42"/>
      <c r="EA24" s="102">
        <f t="shared" si="29"/>
        <v>8</v>
      </c>
      <c r="EB24" s="102">
        <f t="shared" si="30"/>
        <v>8</v>
      </c>
      <c r="EC24" s="67">
        <v>7</v>
      </c>
      <c r="ED24" s="67">
        <v>7</v>
      </c>
      <c r="EE24" s="67">
        <v>7</v>
      </c>
      <c r="EF24" s="67">
        <v>5</v>
      </c>
      <c r="EG24" s="67"/>
      <c r="EH24" s="102">
        <f t="shared" si="31"/>
        <v>6</v>
      </c>
      <c r="EI24" s="102">
        <f t="shared" si="32"/>
        <v>6</v>
      </c>
      <c r="EJ24" s="42">
        <v>6</v>
      </c>
      <c r="EK24" s="42">
        <v>7</v>
      </c>
      <c r="EL24" s="41">
        <v>7</v>
      </c>
      <c r="EM24" s="41">
        <v>8</v>
      </c>
      <c r="EN24" s="42">
        <v>7</v>
      </c>
      <c r="EO24" s="42"/>
      <c r="EP24" s="102">
        <f t="shared" si="33"/>
        <v>7</v>
      </c>
      <c r="EQ24" s="67"/>
      <c r="ER24" s="67">
        <v>7</v>
      </c>
      <c r="ES24" s="67">
        <v>6</v>
      </c>
      <c r="ET24" s="67">
        <v>7</v>
      </c>
      <c r="EU24" s="67">
        <v>7</v>
      </c>
      <c r="EV24" s="67">
        <v>6</v>
      </c>
      <c r="EW24" s="67">
        <v>5</v>
      </c>
      <c r="EX24" s="67"/>
      <c r="EY24" s="102">
        <f t="shared" si="34"/>
        <v>5</v>
      </c>
      <c r="EZ24" s="102">
        <f t="shared" si="35"/>
        <v>5</v>
      </c>
      <c r="FA24" s="42">
        <v>6</v>
      </c>
      <c r="FB24" s="41">
        <v>7</v>
      </c>
      <c r="FC24" s="41">
        <v>8</v>
      </c>
      <c r="FD24" s="41">
        <v>9</v>
      </c>
      <c r="FE24" s="41">
        <v>8</v>
      </c>
      <c r="FF24" s="42">
        <v>6</v>
      </c>
      <c r="FG24" s="42"/>
      <c r="FH24" s="102">
        <f t="shared" si="36"/>
        <v>6</v>
      </c>
      <c r="FI24" s="66"/>
      <c r="FJ24" s="42">
        <v>7</v>
      </c>
      <c r="FK24" s="41">
        <v>8</v>
      </c>
      <c r="FL24" s="41">
        <v>8</v>
      </c>
      <c r="FM24" s="42">
        <v>7</v>
      </c>
      <c r="FN24" s="42"/>
      <c r="FO24" s="102">
        <f t="shared" si="37"/>
        <v>7</v>
      </c>
      <c r="FP24" s="66"/>
      <c r="FQ24" s="42">
        <v>8</v>
      </c>
      <c r="FR24" s="42">
        <v>8</v>
      </c>
      <c r="FS24" s="66">
        <v>6</v>
      </c>
      <c r="FT24" s="92">
        <v>3</v>
      </c>
      <c r="FU24" s="42">
        <v>5</v>
      </c>
      <c r="FV24" s="104">
        <f t="shared" si="38"/>
        <v>4</v>
      </c>
      <c r="FW24" s="102">
        <f t="shared" si="39"/>
        <v>6</v>
      </c>
      <c r="FX24" s="67">
        <v>5</v>
      </c>
      <c r="FY24" s="67">
        <v>5</v>
      </c>
      <c r="FZ24" s="102">
        <v>5</v>
      </c>
      <c r="GA24" s="102"/>
      <c r="GB24" s="102">
        <f t="shared" si="40"/>
        <v>5</v>
      </c>
      <c r="GC24" s="99">
        <f t="shared" si="12"/>
        <v>6.076923076923077</v>
      </c>
      <c r="GD24" s="99">
        <f t="shared" si="13"/>
        <v>6.3076923076923075</v>
      </c>
      <c r="GE24" s="97" t="str">
        <f t="shared" si="41"/>
        <v>TBK</v>
      </c>
      <c r="GF24" s="25">
        <v>7</v>
      </c>
      <c r="GG24" s="25">
        <v>7</v>
      </c>
      <c r="GH24" s="25">
        <v>5</v>
      </c>
      <c r="GI24" s="26"/>
      <c r="GJ24" s="102">
        <f t="shared" si="42"/>
        <v>6</v>
      </c>
      <c r="GK24" s="102">
        <f t="shared" si="43"/>
        <v>6</v>
      </c>
      <c r="GL24" s="26">
        <v>7</v>
      </c>
      <c r="GM24" s="26">
        <v>8</v>
      </c>
      <c r="GN24" s="25">
        <v>8</v>
      </c>
      <c r="GO24" s="25">
        <v>7</v>
      </c>
      <c r="GP24" s="26">
        <v>8</v>
      </c>
      <c r="GQ24" s="26"/>
      <c r="GR24" s="102">
        <f t="shared" si="44"/>
        <v>8</v>
      </c>
      <c r="GS24" s="102">
        <f t="shared" si="45"/>
        <v>8</v>
      </c>
      <c r="GT24" s="25">
        <v>5</v>
      </c>
      <c r="GU24" s="25">
        <v>6</v>
      </c>
      <c r="GV24" s="25">
        <v>6</v>
      </c>
      <c r="GW24" s="26">
        <v>6</v>
      </c>
      <c r="GX24" s="26"/>
      <c r="GY24" s="102">
        <f t="shared" si="46"/>
        <v>6</v>
      </c>
      <c r="GZ24" s="102">
        <f t="shared" si="47"/>
        <v>6</v>
      </c>
      <c r="HA24" s="25">
        <v>5</v>
      </c>
      <c r="HB24" s="25">
        <v>5</v>
      </c>
      <c r="HC24" s="25">
        <v>5</v>
      </c>
      <c r="HD24" s="40">
        <v>3</v>
      </c>
      <c r="HE24" s="41">
        <v>5</v>
      </c>
      <c r="HF24" s="102">
        <f t="shared" si="48"/>
        <v>4</v>
      </c>
      <c r="HG24" s="102">
        <f t="shared" si="49"/>
        <v>5</v>
      </c>
      <c r="HH24" s="42">
        <v>7</v>
      </c>
      <c r="HI24" s="42">
        <v>5</v>
      </c>
      <c r="HJ24" s="41">
        <v>5</v>
      </c>
      <c r="HK24" s="41"/>
      <c r="HL24" s="102">
        <f t="shared" si="50"/>
        <v>5</v>
      </c>
      <c r="HM24" s="102">
        <f t="shared" si="51"/>
        <v>5</v>
      </c>
      <c r="HN24" s="42">
        <v>7</v>
      </c>
      <c r="HO24" s="42">
        <v>7</v>
      </c>
      <c r="HP24" s="42">
        <v>7</v>
      </c>
      <c r="HQ24" s="42">
        <v>7</v>
      </c>
      <c r="HR24" s="41">
        <v>8</v>
      </c>
      <c r="HS24" s="41"/>
      <c r="HT24" s="102">
        <f t="shared" si="52"/>
        <v>8</v>
      </c>
      <c r="HU24" s="102">
        <f t="shared" si="53"/>
        <v>8</v>
      </c>
      <c r="HV24" s="25">
        <v>7</v>
      </c>
      <c r="HW24" s="25">
        <v>8</v>
      </c>
      <c r="HX24" s="25">
        <v>9</v>
      </c>
      <c r="HY24" s="25">
        <v>7</v>
      </c>
      <c r="HZ24" s="25">
        <v>7</v>
      </c>
      <c r="IA24" s="26">
        <v>8</v>
      </c>
      <c r="IB24" s="26"/>
      <c r="IC24" s="102">
        <f t="shared" si="54"/>
        <v>8</v>
      </c>
      <c r="ID24" s="102">
        <f t="shared" si="55"/>
        <v>8</v>
      </c>
      <c r="IE24" s="25"/>
      <c r="IF24" s="25"/>
      <c r="IG24" s="25"/>
      <c r="IH24" s="26"/>
      <c r="II24" s="26"/>
      <c r="IJ24" s="140"/>
      <c r="IK24" s="26"/>
      <c r="IL24" s="141">
        <f t="shared" si="14"/>
        <v>159</v>
      </c>
      <c r="IM24" s="142">
        <f t="shared" si="56"/>
        <v>6.913043478260869</v>
      </c>
      <c r="IN24" s="97" t="str">
        <f t="shared" si="57"/>
        <v>TBK</v>
      </c>
    </row>
    <row r="25" spans="1:248" ht="14.25" customHeight="1">
      <c r="A25" s="20">
        <v>20</v>
      </c>
      <c r="B25" s="21">
        <v>20</v>
      </c>
      <c r="C25" s="47" t="s">
        <v>26</v>
      </c>
      <c r="D25" s="47" t="s">
        <v>83</v>
      </c>
      <c r="E25" s="199" t="s">
        <v>218</v>
      </c>
      <c r="F25" s="47"/>
      <c r="G25" s="114" t="s">
        <v>197</v>
      </c>
      <c r="H25" s="42">
        <v>9</v>
      </c>
      <c r="I25" s="42">
        <v>8</v>
      </c>
      <c r="J25" s="42">
        <v>8</v>
      </c>
      <c r="K25" s="41">
        <v>8</v>
      </c>
      <c r="L25" s="41"/>
      <c r="M25" s="66">
        <f t="shared" si="0"/>
        <v>8</v>
      </c>
      <c r="N25" s="41"/>
      <c r="O25" s="42">
        <v>7</v>
      </c>
      <c r="P25" s="42">
        <v>7</v>
      </c>
      <c r="Q25" s="42">
        <v>7</v>
      </c>
      <c r="R25" s="42">
        <v>7</v>
      </c>
      <c r="S25" s="41">
        <v>7</v>
      </c>
      <c r="T25" s="41"/>
      <c r="U25" s="66">
        <f t="shared" si="1"/>
        <v>7</v>
      </c>
      <c r="V25" s="102">
        <f t="shared" si="2"/>
        <v>7</v>
      </c>
      <c r="W25" s="42">
        <v>7</v>
      </c>
      <c r="X25" s="42">
        <v>8</v>
      </c>
      <c r="Y25" s="42">
        <v>6</v>
      </c>
      <c r="Z25" s="42">
        <v>8</v>
      </c>
      <c r="AA25" s="41">
        <v>9</v>
      </c>
      <c r="AB25" s="41"/>
      <c r="AC25" s="66">
        <f t="shared" si="3"/>
        <v>8</v>
      </c>
      <c r="AD25" s="41"/>
      <c r="AE25" s="42">
        <v>8</v>
      </c>
      <c r="AF25" s="42">
        <v>8</v>
      </c>
      <c r="AG25" s="42">
        <v>8</v>
      </c>
      <c r="AH25" s="42">
        <v>8</v>
      </c>
      <c r="AI25" s="42">
        <v>7</v>
      </c>
      <c r="AJ25" s="41">
        <v>8</v>
      </c>
      <c r="AK25" s="41"/>
      <c r="AL25" s="66">
        <f t="shared" si="4"/>
        <v>8</v>
      </c>
      <c r="AM25" s="41"/>
      <c r="AN25" s="42">
        <v>8</v>
      </c>
      <c r="AO25" s="42">
        <v>7</v>
      </c>
      <c r="AP25" s="42">
        <v>7</v>
      </c>
      <c r="AQ25" s="41">
        <v>7</v>
      </c>
      <c r="AR25" s="41"/>
      <c r="AS25" s="66">
        <f t="shared" si="5"/>
        <v>7</v>
      </c>
      <c r="AT25" s="41"/>
      <c r="AU25" s="42">
        <v>5</v>
      </c>
      <c r="AV25" s="42">
        <v>7</v>
      </c>
      <c r="AW25" s="42">
        <v>7</v>
      </c>
      <c r="AX25" s="41">
        <v>7</v>
      </c>
      <c r="AY25" s="41"/>
      <c r="AZ25" s="66">
        <f t="shared" si="6"/>
        <v>7</v>
      </c>
      <c r="BA25" s="102">
        <f t="shared" si="7"/>
        <v>7</v>
      </c>
      <c r="BB25" s="41">
        <v>7</v>
      </c>
      <c r="BC25" s="41">
        <v>7</v>
      </c>
      <c r="BD25" s="41">
        <v>7</v>
      </c>
      <c r="BE25" s="41">
        <v>7</v>
      </c>
      <c r="BF25" s="41"/>
      <c r="BG25" s="66">
        <f t="shared" si="8"/>
        <v>7</v>
      </c>
      <c r="BH25" s="41"/>
      <c r="BI25" s="42">
        <v>8</v>
      </c>
      <c r="BJ25" s="42">
        <v>7</v>
      </c>
      <c r="BK25" s="41">
        <v>6</v>
      </c>
      <c r="BL25" s="41"/>
      <c r="BM25" s="68">
        <f t="shared" si="9"/>
        <v>7.5</v>
      </c>
      <c r="BN25" s="99">
        <f t="shared" si="10"/>
        <v>7.5</v>
      </c>
      <c r="BO25" s="69" t="str">
        <f t="shared" si="11"/>
        <v>Kh¸</v>
      </c>
      <c r="BP25" s="42">
        <v>6</v>
      </c>
      <c r="BQ25" s="42">
        <v>7</v>
      </c>
      <c r="BR25" s="42">
        <v>8</v>
      </c>
      <c r="BS25" s="42">
        <v>7</v>
      </c>
      <c r="BT25" s="42"/>
      <c r="BU25" s="102">
        <f t="shared" si="15"/>
        <v>7</v>
      </c>
      <c r="BV25" s="67"/>
      <c r="BW25" s="41">
        <v>7</v>
      </c>
      <c r="BX25" s="41">
        <v>8</v>
      </c>
      <c r="BY25" s="42">
        <v>7</v>
      </c>
      <c r="BZ25" s="42"/>
      <c r="CA25" s="102">
        <f t="shared" si="16"/>
        <v>7</v>
      </c>
      <c r="CB25" s="102">
        <f t="shared" si="17"/>
        <v>7</v>
      </c>
      <c r="CC25" s="42">
        <v>8</v>
      </c>
      <c r="CD25" s="41">
        <v>9</v>
      </c>
      <c r="CE25" s="42">
        <v>8</v>
      </c>
      <c r="CF25" s="42"/>
      <c r="CG25" s="102">
        <f t="shared" si="18"/>
        <v>8</v>
      </c>
      <c r="CH25" s="102">
        <f t="shared" si="19"/>
        <v>8</v>
      </c>
      <c r="CI25" s="42">
        <v>5</v>
      </c>
      <c r="CJ25" s="41">
        <v>9</v>
      </c>
      <c r="CK25" s="42">
        <v>10</v>
      </c>
      <c r="CL25" s="42"/>
      <c r="CM25" s="102">
        <f t="shared" si="20"/>
        <v>9</v>
      </c>
      <c r="CN25" s="67"/>
      <c r="CO25" s="42">
        <v>7</v>
      </c>
      <c r="CP25" s="42">
        <v>8</v>
      </c>
      <c r="CQ25" s="41">
        <v>8</v>
      </c>
      <c r="CR25" s="41">
        <v>7</v>
      </c>
      <c r="CS25" s="42">
        <v>5</v>
      </c>
      <c r="CT25" s="42"/>
      <c r="CU25" s="102">
        <f t="shared" si="21"/>
        <v>6</v>
      </c>
      <c r="CV25" s="102">
        <f t="shared" si="22"/>
        <v>6</v>
      </c>
      <c r="CW25" s="42">
        <v>6</v>
      </c>
      <c r="CX25" s="41">
        <v>8</v>
      </c>
      <c r="CY25" s="41">
        <v>7</v>
      </c>
      <c r="CZ25" s="41">
        <v>9</v>
      </c>
      <c r="DA25" s="42">
        <v>7</v>
      </c>
      <c r="DB25" s="42"/>
      <c r="DC25" s="102">
        <f t="shared" si="23"/>
        <v>7</v>
      </c>
      <c r="DD25" s="66"/>
      <c r="DE25" s="42">
        <v>6</v>
      </c>
      <c r="DF25" s="42">
        <v>7</v>
      </c>
      <c r="DG25" s="41">
        <v>7</v>
      </c>
      <c r="DH25" s="42">
        <v>9</v>
      </c>
      <c r="DI25" s="42"/>
      <c r="DJ25" s="102">
        <f t="shared" si="24"/>
        <v>8</v>
      </c>
      <c r="DK25" s="66"/>
      <c r="DL25" s="42">
        <v>6</v>
      </c>
      <c r="DM25" s="41">
        <v>7</v>
      </c>
      <c r="DN25" s="41">
        <v>7</v>
      </c>
      <c r="DO25" s="95">
        <v>8</v>
      </c>
      <c r="DP25" s="95"/>
      <c r="DQ25" s="102">
        <f t="shared" si="25"/>
        <v>8</v>
      </c>
      <c r="DR25" s="95"/>
      <c r="DS25" s="99">
        <f t="shared" si="26"/>
        <v>7.3478260869565215</v>
      </c>
      <c r="DT25" s="99">
        <f t="shared" si="27"/>
        <v>7.3478260869565215</v>
      </c>
      <c r="DU25" s="97" t="str">
        <f t="shared" si="28"/>
        <v>Kh¸</v>
      </c>
      <c r="DV25" s="42">
        <v>7</v>
      </c>
      <c r="DW25" s="42">
        <v>8</v>
      </c>
      <c r="DX25" s="42">
        <v>7</v>
      </c>
      <c r="DY25" s="42">
        <v>7</v>
      </c>
      <c r="DZ25" s="42"/>
      <c r="EA25" s="102">
        <f t="shared" si="29"/>
        <v>7</v>
      </c>
      <c r="EB25" s="102">
        <f t="shared" si="30"/>
        <v>7</v>
      </c>
      <c r="EC25" s="67">
        <v>7</v>
      </c>
      <c r="ED25" s="67">
        <v>7</v>
      </c>
      <c r="EE25" s="67">
        <v>8</v>
      </c>
      <c r="EF25" s="67">
        <v>8</v>
      </c>
      <c r="EG25" s="67"/>
      <c r="EH25" s="102">
        <f t="shared" si="31"/>
        <v>8</v>
      </c>
      <c r="EI25" s="102">
        <f t="shared" si="32"/>
        <v>8</v>
      </c>
      <c r="EJ25" s="42">
        <v>7</v>
      </c>
      <c r="EK25" s="42">
        <v>8</v>
      </c>
      <c r="EL25" s="41">
        <v>8</v>
      </c>
      <c r="EM25" s="41">
        <v>9</v>
      </c>
      <c r="EN25" s="42">
        <v>8</v>
      </c>
      <c r="EO25" s="42"/>
      <c r="EP25" s="102">
        <f t="shared" si="33"/>
        <v>8</v>
      </c>
      <c r="EQ25" s="67"/>
      <c r="ER25" s="67">
        <v>6</v>
      </c>
      <c r="ES25" s="67">
        <v>7</v>
      </c>
      <c r="ET25" s="67">
        <v>7</v>
      </c>
      <c r="EU25" s="67">
        <v>7</v>
      </c>
      <c r="EV25" s="67">
        <v>7</v>
      </c>
      <c r="EW25" s="67">
        <v>7</v>
      </c>
      <c r="EX25" s="67"/>
      <c r="EY25" s="102">
        <f t="shared" si="34"/>
        <v>7</v>
      </c>
      <c r="EZ25" s="102">
        <f t="shared" si="35"/>
        <v>7</v>
      </c>
      <c r="FA25" s="42">
        <v>9</v>
      </c>
      <c r="FB25" s="41">
        <v>8</v>
      </c>
      <c r="FC25" s="41">
        <v>7</v>
      </c>
      <c r="FD25" s="41">
        <v>8</v>
      </c>
      <c r="FE25" s="41">
        <v>8</v>
      </c>
      <c r="FF25" s="42">
        <v>8</v>
      </c>
      <c r="FG25" s="42"/>
      <c r="FH25" s="102">
        <f t="shared" si="36"/>
        <v>8</v>
      </c>
      <c r="FI25" s="66"/>
      <c r="FJ25" s="42">
        <v>7</v>
      </c>
      <c r="FK25" s="41">
        <v>7</v>
      </c>
      <c r="FL25" s="41">
        <v>8</v>
      </c>
      <c r="FM25" s="42">
        <v>8</v>
      </c>
      <c r="FN25" s="42"/>
      <c r="FO25" s="102">
        <f t="shared" si="37"/>
        <v>8</v>
      </c>
      <c r="FP25" s="66"/>
      <c r="FQ25" s="42">
        <v>8</v>
      </c>
      <c r="FR25" s="42">
        <v>7</v>
      </c>
      <c r="FS25" s="66">
        <v>7</v>
      </c>
      <c r="FT25" s="42">
        <v>8</v>
      </c>
      <c r="FU25" s="42"/>
      <c r="FV25" s="102">
        <f t="shared" si="38"/>
        <v>8</v>
      </c>
      <c r="FW25" s="102">
        <f t="shared" si="39"/>
        <v>8</v>
      </c>
      <c r="FX25" s="67">
        <v>6</v>
      </c>
      <c r="FY25" s="67">
        <v>7</v>
      </c>
      <c r="FZ25" s="102">
        <v>7</v>
      </c>
      <c r="GA25" s="102"/>
      <c r="GB25" s="102">
        <f t="shared" si="40"/>
        <v>7</v>
      </c>
      <c r="GC25" s="99">
        <f t="shared" si="12"/>
        <v>7.6923076923076925</v>
      </c>
      <c r="GD25" s="99">
        <f t="shared" si="13"/>
        <v>7.6923076923076925</v>
      </c>
      <c r="GE25" s="97" t="str">
        <f t="shared" si="41"/>
        <v>Kh¸</v>
      </c>
      <c r="GF25" s="25">
        <v>8</v>
      </c>
      <c r="GG25" s="25">
        <v>7</v>
      </c>
      <c r="GH25" s="25">
        <v>8</v>
      </c>
      <c r="GI25" s="26"/>
      <c r="GJ25" s="102">
        <f t="shared" si="42"/>
        <v>8</v>
      </c>
      <c r="GK25" s="102">
        <f t="shared" si="43"/>
        <v>8</v>
      </c>
      <c r="GL25" s="26">
        <v>8</v>
      </c>
      <c r="GM25" s="26">
        <v>8</v>
      </c>
      <c r="GN25" s="25">
        <v>7</v>
      </c>
      <c r="GO25" s="25">
        <v>7</v>
      </c>
      <c r="GP25" s="26">
        <v>10</v>
      </c>
      <c r="GQ25" s="26"/>
      <c r="GR25" s="102">
        <f t="shared" si="44"/>
        <v>9</v>
      </c>
      <c r="GS25" s="102">
        <f t="shared" si="45"/>
        <v>9</v>
      </c>
      <c r="GT25" s="25">
        <v>7</v>
      </c>
      <c r="GU25" s="25">
        <v>6</v>
      </c>
      <c r="GV25" s="25">
        <v>6</v>
      </c>
      <c r="GW25" s="26">
        <v>8</v>
      </c>
      <c r="GX25" s="26"/>
      <c r="GY25" s="102">
        <f t="shared" si="46"/>
        <v>8</v>
      </c>
      <c r="GZ25" s="102">
        <f t="shared" si="47"/>
        <v>8</v>
      </c>
      <c r="HA25" s="25">
        <v>7</v>
      </c>
      <c r="HB25" s="25">
        <v>7</v>
      </c>
      <c r="HC25" s="25">
        <v>7</v>
      </c>
      <c r="HD25" s="41">
        <v>8</v>
      </c>
      <c r="HE25" s="41"/>
      <c r="HF25" s="102">
        <f t="shared" si="48"/>
        <v>8</v>
      </c>
      <c r="HG25" s="102">
        <f t="shared" si="49"/>
        <v>8</v>
      </c>
      <c r="HH25" s="42">
        <v>6</v>
      </c>
      <c r="HI25" s="42">
        <v>7</v>
      </c>
      <c r="HJ25" s="41">
        <v>6</v>
      </c>
      <c r="HK25" s="41"/>
      <c r="HL25" s="102">
        <f t="shared" si="50"/>
        <v>6</v>
      </c>
      <c r="HM25" s="102">
        <f t="shared" si="51"/>
        <v>6</v>
      </c>
      <c r="HN25" s="42">
        <v>8</v>
      </c>
      <c r="HO25" s="42">
        <v>8</v>
      </c>
      <c r="HP25" s="42">
        <v>7</v>
      </c>
      <c r="HQ25" s="42">
        <v>8</v>
      </c>
      <c r="HR25" s="41">
        <v>8</v>
      </c>
      <c r="HS25" s="41"/>
      <c r="HT25" s="102">
        <f t="shared" si="52"/>
        <v>9</v>
      </c>
      <c r="HU25" s="102">
        <f t="shared" si="53"/>
        <v>8</v>
      </c>
      <c r="HV25" s="25">
        <v>9</v>
      </c>
      <c r="HW25" s="25">
        <v>8</v>
      </c>
      <c r="HX25" s="25">
        <v>8</v>
      </c>
      <c r="HY25" s="25">
        <v>8</v>
      </c>
      <c r="HZ25" s="25">
        <v>8</v>
      </c>
      <c r="IA25" s="26">
        <v>8</v>
      </c>
      <c r="IB25" s="26"/>
      <c r="IC25" s="102">
        <f t="shared" si="54"/>
        <v>8</v>
      </c>
      <c r="ID25" s="102">
        <f t="shared" si="55"/>
        <v>8</v>
      </c>
      <c r="IE25" s="25"/>
      <c r="IF25" s="25"/>
      <c r="IG25" s="25"/>
      <c r="IH25" s="26"/>
      <c r="II25" s="26"/>
      <c r="IJ25" s="140"/>
      <c r="IK25" s="26"/>
      <c r="IL25" s="141">
        <f t="shared" si="14"/>
        <v>184</v>
      </c>
      <c r="IM25" s="142">
        <f t="shared" si="56"/>
        <v>8</v>
      </c>
      <c r="IN25" s="97" t="str">
        <f t="shared" si="57"/>
        <v>Giái</v>
      </c>
    </row>
    <row r="26" spans="1:248" ht="13.5" customHeight="1">
      <c r="A26" s="20">
        <v>21</v>
      </c>
      <c r="B26" s="21">
        <v>21</v>
      </c>
      <c r="C26" s="47" t="s">
        <v>10</v>
      </c>
      <c r="D26" s="47" t="s">
        <v>84</v>
      </c>
      <c r="E26" s="199" t="s">
        <v>219</v>
      </c>
      <c r="F26" s="47"/>
      <c r="G26" s="114" t="s">
        <v>197</v>
      </c>
      <c r="H26" s="42">
        <v>8</v>
      </c>
      <c r="I26" s="42">
        <v>8</v>
      </c>
      <c r="J26" s="42">
        <v>8</v>
      </c>
      <c r="K26" s="41">
        <v>8</v>
      </c>
      <c r="L26" s="41"/>
      <c r="M26" s="66">
        <f t="shared" si="0"/>
        <v>8</v>
      </c>
      <c r="N26" s="41"/>
      <c r="O26" s="42">
        <v>8</v>
      </c>
      <c r="P26" s="42">
        <v>7</v>
      </c>
      <c r="Q26" s="42">
        <v>7</v>
      </c>
      <c r="R26" s="42">
        <v>7</v>
      </c>
      <c r="S26" s="41">
        <v>8</v>
      </c>
      <c r="T26" s="41"/>
      <c r="U26" s="66">
        <f t="shared" si="1"/>
        <v>8</v>
      </c>
      <c r="V26" s="102">
        <f t="shared" si="2"/>
        <v>8</v>
      </c>
      <c r="W26" s="42">
        <v>8</v>
      </c>
      <c r="X26" s="42">
        <v>8</v>
      </c>
      <c r="Y26" s="42">
        <v>7</v>
      </c>
      <c r="Z26" s="42">
        <v>7</v>
      </c>
      <c r="AA26" s="41">
        <v>7</v>
      </c>
      <c r="AB26" s="41"/>
      <c r="AC26" s="66">
        <f t="shared" si="3"/>
        <v>7</v>
      </c>
      <c r="AD26" s="41"/>
      <c r="AE26" s="42">
        <v>8</v>
      </c>
      <c r="AF26" s="42">
        <v>8</v>
      </c>
      <c r="AG26" s="42">
        <v>8</v>
      </c>
      <c r="AH26" s="42">
        <v>8</v>
      </c>
      <c r="AI26" s="42">
        <v>7</v>
      </c>
      <c r="AJ26" s="41">
        <v>7</v>
      </c>
      <c r="AK26" s="41"/>
      <c r="AL26" s="66">
        <f t="shared" si="4"/>
        <v>7</v>
      </c>
      <c r="AM26" s="41"/>
      <c r="AN26" s="42">
        <v>8</v>
      </c>
      <c r="AO26" s="42">
        <v>7</v>
      </c>
      <c r="AP26" s="42">
        <v>8</v>
      </c>
      <c r="AQ26" s="41">
        <v>7</v>
      </c>
      <c r="AR26" s="41"/>
      <c r="AS26" s="66">
        <f t="shared" si="5"/>
        <v>7</v>
      </c>
      <c r="AT26" s="41"/>
      <c r="AU26" s="42">
        <v>6</v>
      </c>
      <c r="AV26" s="42">
        <v>7</v>
      </c>
      <c r="AW26" s="42">
        <v>6</v>
      </c>
      <c r="AX26" s="41">
        <v>6</v>
      </c>
      <c r="AY26" s="41"/>
      <c r="AZ26" s="66">
        <f t="shared" si="6"/>
        <v>6</v>
      </c>
      <c r="BA26" s="102">
        <f t="shared" si="7"/>
        <v>6</v>
      </c>
      <c r="BB26" s="41">
        <v>7</v>
      </c>
      <c r="BC26" s="41">
        <v>8</v>
      </c>
      <c r="BD26" s="41">
        <v>7</v>
      </c>
      <c r="BE26" s="41">
        <v>7</v>
      </c>
      <c r="BF26" s="41"/>
      <c r="BG26" s="66">
        <f t="shared" si="8"/>
        <v>7</v>
      </c>
      <c r="BH26" s="41"/>
      <c r="BI26" s="42">
        <v>6</v>
      </c>
      <c r="BJ26" s="42">
        <v>6</v>
      </c>
      <c r="BK26" s="41">
        <v>7</v>
      </c>
      <c r="BL26" s="41"/>
      <c r="BM26" s="68">
        <f t="shared" si="9"/>
        <v>7.125</v>
      </c>
      <c r="BN26" s="99">
        <f t="shared" si="10"/>
        <v>7.125</v>
      </c>
      <c r="BO26" s="69" t="str">
        <f t="shared" si="11"/>
        <v>Kh¸</v>
      </c>
      <c r="BP26" s="42">
        <v>7</v>
      </c>
      <c r="BQ26" s="42">
        <v>6</v>
      </c>
      <c r="BR26" s="42">
        <v>7</v>
      </c>
      <c r="BS26" s="42">
        <v>7</v>
      </c>
      <c r="BT26" s="42"/>
      <c r="BU26" s="102">
        <f t="shared" si="15"/>
        <v>7</v>
      </c>
      <c r="BV26" s="67"/>
      <c r="BW26" s="41">
        <v>8</v>
      </c>
      <c r="BX26" s="41">
        <v>9</v>
      </c>
      <c r="BY26" s="42">
        <v>7</v>
      </c>
      <c r="BZ26" s="42"/>
      <c r="CA26" s="102">
        <f t="shared" si="16"/>
        <v>7</v>
      </c>
      <c r="CB26" s="102">
        <f t="shared" si="17"/>
        <v>7</v>
      </c>
      <c r="CC26" s="42">
        <v>8</v>
      </c>
      <c r="CD26" s="41">
        <v>10</v>
      </c>
      <c r="CE26" s="42">
        <v>7</v>
      </c>
      <c r="CF26" s="42"/>
      <c r="CG26" s="102">
        <f t="shared" si="18"/>
        <v>8</v>
      </c>
      <c r="CH26" s="102">
        <f t="shared" si="19"/>
        <v>8</v>
      </c>
      <c r="CI26" s="42">
        <v>7</v>
      </c>
      <c r="CJ26" s="41">
        <v>9</v>
      </c>
      <c r="CK26" s="42">
        <v>10</v>
      </c>
      <c r="CL26" s="42"/>
      <c r="CM26" s="102">
        <f t="shared" si="20"/>
        <v>9</v>
      </c>
      <c r="CN26" s="67"/>
      <c r="CO26" s="42">
        <v>7</v>
      </c>
      <c r="CP26" s="42">
        <v>8</v>
      </c>
      <c r="CQ26" s="41">
        <v>8</v>
      </c>
      <c r="CR26" s="41">
        <v>7</v>
      </c>
      <c r="CS26" s="42">
        <v>5</v>
      </c>
      <c r="CT26" s="42"/>
      <c r="CU26" s="102">
        <f t="shared" si="21"/>
        <v>6</v>
      </c>
      <c r="CV26" s="102">
        <f t="shared" si="22"/>
        <v>6</v>
      </c>
      <c r="CW26" s="42">
        <v>7</v>
      </c>
      <c r="CX26" s="41">
        <v>8</v>
      </c>
      <c r="CY26" s="41">
        <v>7</v>
      </c>
      <c r="CZ26" s="41">
        <v>8</v>
      </c>
      <c r="DA26" s="42">
        <v>7</v>
      </c>
      <c r="DB26" s="42"/>
      <c r="DC26" s="102">
        <f t="shared" si="23"/>
        <v>7</v>
      </c>
      <c r="DD26" s="66"/>
      <c r="DE26" s="42">
        <v>6</v>
      </c>
      <c r="DF26" s="42">
        <v>7</v>
      </c>
      <c r="DG26" s="41">
        <v>7</v>
      </c>
      <c r="DH26" s="42">
        <v>7</v>
      </c>
      <c r="DI26" s="42"/>
      <c r="DJ26" s="102">
        <f t="shared" si="24"/>
        <v>7</v>
      </c>
      <c r="DK26" s="66"/>
      <c r="DL26" s="42">
        <v>7</v>
      </c>
      <c r="DM26" s="41">
        <v>8</v>
      </c>
      <c r="DN26" s="41">
        <v>7</v>
      </c>
      <c r="DO26" s="95">
        <v>8</v>
      </c>
      <c r="DP26" s="95"/>
      <c r="DQ26" s="102">
        <f t="shared" si="25"/>
        <v>8</v>
      </c>
      <c r="DR26" s="95"/>
      <c r="DS26" s="99">
        <f t="shared" si="26"/>
        <v>7.217391304347826</v>
      </c>
      <c r="DT26" s="99">
        <f t="shared" si="27"/>
        <v>7.217391304347826</v>
      </c>
      <c r="DU26" s="97" t="str">
        <f t="shared" si="28"/>
        <v>Kh¸</v>
      </c>
      <c r="DV26" s="42">
        <v>6</v>
      </c>
      <c r="DW26" s="42">
        <v>7</v>
      </c>
      <c r="DX26" s="42">
        <v>7</v>
      </c>
      <c r="DY26" s="42">
        <v>5</v>
      </c>
      <c r="DZ26" s="42"/>
      <c r="EA26" s="102">
        <f t="shared" si="29"/>
        <v>6</v>
      </c>
      <c r="EB26" s="102">
        <f t="shared" si="30"/>
        <v>6</v>
      </c>
      <c r="EC26" s="67">
        <v>7</v>
      </c>
      <c r="ED26" s="67">
        <v>7</v>
      </c>
      <c r="EE26" s="67">
        <v>7</v>
      </c>
      <c r="EF26" s="67">
        <v>9</v>
      </c>
      <c r="EG26" s="67"/>
      <c r="EH26" s="102">
        <f t="shared" si="31"/>
        <v>8</v>
      </c>
      <c r="EI26" s="102">
        <f t="shared" si="32"/>
        <v>8</v>
      </c>
      <c r="EJ26" s="42">
        <v>7</v>
      </c>
      <c r="EK26" s="42">
        <v>8</v>
      </c>
      <c r="EL26" s="41">
        <v>8</v>
      </c>
      <c r="EM26" s="41">
        <v>8</v>
      </c>
      <c r="EN26" s="42">
        <v>9</v>
      </c>
      <c r="EO26" s="42"/>
      <c r="EP26" s="102">
        <f t="shared" si="33"/>
        <v>9</v>
      </c>
      <c r="EQ26" s="67"/>
      <c r="ER26" s="67">
        <v>7</v>
      </c>
      <c r="ES26" s="67">
        <v>7</v>
      </c>
      <c r="ET26" s="67">
        <v>7</v>
      </c>
      <c r="EU26" s="67">
        <v>7</v>
      </c>
      <c r="EV26" s="67">
        <v>7</v>
      </c>
      <c r="EW26" s="67">
        <v>6</v>
      </c>
      <c r="EX26" s="67"/>
      <c r="EY26" s="102">
        <f t="shared" si="34"/>
        <v>6</v>
      </c>
      <c r="EZ26" s="102">
        <f t="shared" si="35"/>
        <v>6</v>
      </c>
      <c r="FA26" s="42">
        <v>6</v>
      </c>
      <c r="FB26" s="41">
        <v>7</v>
      </c>
      <c r="FC26" s="41">
        <v>8</v>
      </c>
      <c r="FD26" s="41">
        <v>8</v>
      </c>
      <c r="FE26" s="41">
        <v>8</v>
      </c>
      <c r="FF26" s="42">
        <v>8</v>
      </c>
      <c r="FG26" s="42"/>
      <c r="FH26" s="102">
        <f t="shared" si="36"/>
        <v>8</v>
      </c>
      <c r="FI26" s="66"/>
      <c r="FJ26" s="42">
        <v>7</v>
      </c>
      <c r="FK26" s="41">
        <v>8</v>
      </c>
      <c r="FL26" s="41">
        <v>8</v>
      </c>
      <c r="FM26" s="42">
        <v>7</v>
      </c>
      <c r="FN26" s="42"/>
      <c r="FO26" s="102">
        <f t="shared" si="37"/>
        <v>7</v>
      </c>
      <c r="FP26" s="66"/>
      <c r="FQ26" s="42">
        <v>8</v>
      </c>
      <c r="FR26" s="42">
        <v>6</v>
      </c>
      <c r="FS26" s="66">
        <v>7</v>
      </c>
      <c r="FT26" s="42">
        <v>9</v>
      </c>
      <c r="FU26" s="42"/>
      <c r="FV26" s="102">
        <f t="shared" si="38"/>
        <v>8</v>
      </c>
      <c r="FW26" s="102">
        <f t="shared" si="39"/>
        <v>8</v>
      </c>
      <c r="FX26" s="67">
        <v>6</v>
      </c>
      <c r="FY26" s="67">
        <v>6</v>
      </c>
      <c r="FZ26" s="102">
        <v>6</v>
      </c>
      <c r="GA26" s="102"/>
      <c r="GB26" s="102">
        <f t="shared" si="40"/>
        <v>6</v>
      </c>
      <c r="GC26" s="99">
        <f t="shared" si="12"/>
        <v>7.423076923076923</v>
      </c>
      <c r="GD26" s="99">
        <f t="shared" si="13"/>
        <v>7.423076923076923</v>
      </c>
      <c r="GE26" s="97" t="str">
        <f t="shared" si="41"/>
        <v>Kh¸</v>
      </c>
      <c r="GF26" s="25">
        <v>8</v>
      </c>
      <c r="GG26" s="25">
        <v>7</v>
      </c>
      <c r="GH26" s="25">
        <v>5</v>
      </c>
      <c r="GI26" s="26"/>
      <c r="GJ26" s="102">
        <f t="shared" si="42"/>
        <v>6</v>
      </c>
      <c r="GK26" s="102">
        <f t="shared" si="43"/>
        <v>6</v>
      </c>
      <c r="GL26" s="26">
        <v>8</v>
      </c>
      <c r="GM26" s="26">
        <v>8</v>
      </c>
      <c r="GN26" s="25">
        <v>7</v>
      </c>
      <c r="GO26" s="25">
        <v>7</v>
      </c>
      <c r="GP26" s="26">
        <v>8</v>
      </c>
      <c r="GQ26" s="26"/>
      <c r="GR26" s="102">
        <f t="shared" si="44"/>
        <v>8</v>
      </c>
      <c r="GS26" s="102">
        <f t="shared" si="45"/>
        <v>8</v>
      </c>
      <c r="GT26" s="42">
        <v>6</v>
      </c>
      <c r="GU26" s="25">
        <v>6</v>
      </c>
      <c r="GV26" s="25">
        <v>5</v>
      </c>
      <c r="GW26" s="26">
        <v>7</v>
      </c>
      <c r="GX26" s="26"/>
      <c r="GY26" s="102">
        <f t="shared" si="46"/>
        <v>7</v>
      </c>
      <c r="GZ26" s="102">
        <f t="shared" si="47"/>
        <v>7</v>
      </c>
      <c r="HA26" s="25">
        <v>8</v>
      </c>
      <c r="HB26" s="25">
        <v>8</v>
      </c>
      <c r="HC26" s="25">
        <v>7</v>
      </c>
      <c r="HD26" s="41">
        <v>8</v>
      </c>
      <c r="HE26" s="41"/>
      <c r="HF26" s="102">
        <f t="shared" si="48"/>
        <v>8</v>
      </c>
      <c r="HG26" s="102">
        <f t="shared" si="49"/>
        <v>8</v>
      </c>
      <c r="HH26" s="42">
        <v>6</v>
      </c>
      <c r="HI26" s="42">
        <v>6</v>
      </c>
      <c r="HJ26" s="41">
        <v>7</v>
      </c>
      <c r="HK26" s="41"/>
      <c r="HL26" s="102">
        <f t="shared" si="50"/>
        <v>7</v>
      </c>
      <c r="HM26" s="102">
        <f t="shared" si="51"/>
        <v>7</v>
      </c>
      <c r="HN26" s="42">
        <v>8</v>
      </c>
      <c r="HO26" s="42">
        <v>8</v>
      </c>
      <c r="HP26" s="42">
        <v>7</v>
      </c>
      <c r="HQ26" s="42">
        <v>8</v>
      </c>
      <c r="HR26" s="41">
        <v>8</v>
      </c>
      <c r="HS26" s="41"/>
      <c r="HT26" s="102">
        <f t="shared" si="52"/>
        <v>9</v>
      </c>
      <c r="HU26" s="102">
        <f t="shared" si="53"/>
        <v>8</v>
      </c>
      <c r="HV26" s="25">
        <v>7</v>
      </c>
      <c r="HW26" s="25">
        <v>9</v>
      </c>
      <c r="HX26" s="25">
        <v>8</v>
      </c>
      <c r="HY26" s="25">
        <v>8</v>
      </c>
      <c r="HZ26" s="25">
        <v>8</v>
      </c>
      <c r="IA26" s="26">
        <v>8</v>
      </c>
      <c r="IB26" s="26"/>
      <c r="IC26" s="102">
        <f t="shared" si="54"/>
        <v>8</v>
      </c>
      <c r="ID26" s="102">
        <f t="shared" si="55"/>
        <v>8</v>
      </c>
      <c r="IE26" s="25"/>
      <c r="IF26" s="25"/>
      <c r="IG26" s="25"/>
      <c r="IH26" s="26"/>
      <c r="II26" s="26"/>
      <c r="IJ26" s="140"/>
      <c r="IK26" s="26"/>
      <c r="IL26" s="141">
        <f t="shared" si="14"/>
        <v>175</v>
      </c>
      <c r="IM26" s="142">
        <f t="shared" si="56"/>
        <v>7.608695652173913</v>
      </c>
      <c r="IN26" s="97" t="str">
        <f t="shared" si="57"/>
        <v>Kh¸</v>
      </c>
    </row>
    <row r="27" spans="1:248" ht="14.25" customHeight="1">
      <c r="A27" s="20">
        <v>22</v>
      </c>
      <c r="B27" s="21">
        <v>22</v>
      </c>
      <c r="C27" s="47" t="s">
        <v>13</v>
      </c>
      <c r="D27" s="47" t="s">
        <v>27</v>
      </c>
      <c r="E27" s="199" t="s">
        <v>220</v>
      </c>
      <c r="F27" s="47"/>
      <c r="G27" s="114" t="s">
        <v>197</v>
      </c>
      <c r="H27" s="42">
        <v>9</v>
      </c>
      <c r="I27" s="42">
        <v>8</v>
      </c>
      <c r="J27" s="42">
        <v>8</v>
      </c>
      <c r="K27" s="41">
        <v>7</v>
      </c>
      <c r="L27" s="41"/>
      <c r="M27" s="66">
        <f t="shared" si="0"/>
        <v>7</v>
      </c>
      <c r="N27" s="41"/>
      <c r="O27" s="42">
        <v>8</v>
      </c>
      <c r="P27" s="42">
        <v>7</v>
      </c>
      <c r="Q27" s="42">
        <v>7</v>
      </c>
      <c r="R27" s="42">
        <v>7</v>
      </c>
      <c r="S27" s="41">
        <v>8</v>
      </c>
      <c r="T27" s="41"/>
      <c r="U27" s="66">
        <f t="shared" si="1"/>
        <v>8</v>
      </c>
      <c r="V27" s="102">
        <f t="shared" si="2"/>
        <v>8</v>
      </c>
      <c r="W27" s="42">
        <v>8</v>
      </c>
      <c r="X27" s="42">
        <v>7</v>
      </c>
      <c r="Y27" s="42">
        <v>5</v>
      </c>
      <c r="Z27" s="42">
        <v>7</v>
      </c>
      <c r="AA27" s="41">
        <v>9</v>
      </c>
      <c r="AB27" s="41"/>
      <c r="AC27" s="66">
        <f t="shared" si="3"/>
        <v>8</v>
      </c>
      <c r="AD27" s="41"/>
      <c r="AE27" s="42">
        <v>7</v>
      </c>
      <c r="AF27" s="42">
        <v>8</v>
      </c>
      <c r="AG27" s="42">
        <v>7</v>
      </c>
      <c r="AH27" s="42">
        <v>7</v>
      </c>
      <c r="AI27" s="42">
        <v>8</v>
      </c>
      <c r="AJ27" s="41">
        <v>9</v>
      </c>
      <c r="AK27" s="41"/>
      <c r="AL27" s="66">
        <f t="shared" si="4"/>
        <v>9</v>
      </c>
      <c r="AM27" s="41"/>
      <c r="AN27" s="42">
        <v>7</v>
      </c>
      <c r="AO27" s="42">
        <v>8</v>
      </c>
      <c r="AP27" s="42">
        <v>8</v>
      </c>
      <c r="AQ27" s="41">
        <v>7</v>
      </c>
      <c r="AR27" s="41"/>
      <c r="AS27" s="66">
        <f t="shared" si="5"/>
        <v>7</v>
      </c>
      <c r="AT27" s="41"/>
      <c r="AU27" s="42">
        <v>6</v>
      </c>
      <c r="AV27" s="42">
        <v>6</v>
      </c>
      <c r="AW27" s="42">
        <v>8</v>
      </c>
      <c r="AX27" s="41">
        <v>8</v>
      </c>
      <c r="AY27" s="41"/>
      <c r="AZ27" s="66">
        <f t="shared" si="6"/>
        <v>8</v>
      </c>
      <c r="BA27" s="102">
        <f t="shared" si="7"/>
        <v>8</v>
      </c>
      <c r="BB27" s="41">
        <v>7</v>
      </c>
      <c r="BC27" s="41">
        <v>7</v>
      </c>
      <c r="BD27" s="41">
        <v>8</v>
      </c>
      <c r="BE27" s="41">
        <v>8</v>
      </c>
      <c r="BF27" s="41"/>
      <c r="BG27" s="66">
        <f t="shared" si="8"/>
        <v>8</v>
      </c>
      <c r="BH27" s="41"/>
      <c r="BI27" s="42">
        <v>5</v>
      </c>
      <c r="BJ27" s="42">
        <v>7</v>
      </c>
      <c r="BK27" s="41">
        <v>7</v>
      </c>
      <c r="BL27" s="41"/>
      <c r="BM27" s="68">
        <f t="shared" si="9"/>
        <v>7.958333333333333</v>
      </c>
      <c r="BN27" s="99">
        <f t="shared" si="10"/>
        <v>7.958333333333333</v>
      </c>
      <c r="BO27" s="69" t="str">
        <f t="shared" si="11"/>
        <v>Kh¸</v>
      </c>
      <c r="BP27" s="42">
        <v>6</v>
      </c>
      <c r="BQ27" s="42">
        <v>7</v>
      </c>
      <c r="BR27" s="42">
        <v>8</v>
      </c>
      <c r="BS27" s="42">
        <v>7</v>
      </c>
      <c r="BT27" s="42"/>
      <c r="BU27" s="102">
        <f t="shared" si="15"/>
        <v>7</v>
      </c>
      <c r="BV27" s="67"/>
      <c r="BW27" s="41">
        <v>7</v>
      </c>
      <c r="BX27" s="41">
        <v>9</v>
      </c>
      <c r="BY27" s="42">
        <v>9</v>
      </c>
      <c r="BZ27" s="42"/>
      <c r="CA27" s="102">
        <f t="shared" si="16"/>
        <v>9</v>
      </c>
      <c r="CB27" s="102">
        <f t="shared" si="17"/>
        <v>9</v>
      </c>
      <c r="CC27" s="42">
        <v>8</v>
      </c>
      <c r="CD27" s="41">
        <v>8</v>
      </c>
      <c r="CE27" s="42">
        <v>8</v>
      </c>
      <c r="CF27" s="42"/>
      <c r="CG27" s="102">
        <f t="shared" si="18"/>
        <v>8</v>
      </c>
      <c r="CH27" s="102">
        <f t="shared" si="19"/>
        <v>8</v>
      </c>
      <c r="CI27" s="42">
        <v>9</v>
      </c>
      <c r="CJ27" s="41">
        <v>8</v>
      </c>
      <c r="CK27" s="42">
        <v>9</v>
      </c>
      <c r="CL27" s="42"/>
      <c r="CM27" s="102">
        <f t="shared" si="20"/>
        <v>9</v>
      </c>
      <c r="CN27" s="67"/>
      <c r="CO27" s="42">
        <v>7</v>
      </c>
      <c r="CP27" s="42">
        <v>8</v>
      </c>
      <c r="CQ27" s="41">
        <v>8</v>
      </c>
      <c r="CR27" s="41">
        <v>7</v>
      </c>
      <c r="CS27" s="42">
        <v>5</v>
      </c>
      <c r="CT27" s="42"/>
      <c r="CU27" s="102">
        <f t="shared" si="21"/>
        <v>6</v>
      </c>
      <c r="CV27" s="102">
        <f t="shared" si="22"/>
        <v>6</v>
      </c>
      <c r="CW27" s="42">
        <v>7</v>
      </c>
      <c r="CX27" s="41">
        <v>7</v>
      </c>
      <c r="CY27" s="41">
        <v>5</v>
      </c>
      <c r="CZ27" s="41">
        <v>8</v>
      </c>
      <c r="DA27" s="42">
        <v>6</v>
      </c>
      <c r="DB27" s="42"/>
      <c r="DC27" s="102">
        <f t="shared" si="23"/>
        <v>6</v>
      </c>
      <c r="DD27" s="66"/>
      <c r="DE27" s="42">
        <v>5</v>
      </c>
      <c r="DF27" s="42">
        <v>6</v>
      </c>
      <c r="DG27" s="41">
        <v>8</v>
      </c>
      <c r="DH27" s="42">
        <v>8</v>
      </c>
      <c r="DI27" s="42"/>
      <c r="DJ27" s="102">
        <f t="shared" si="24"/>
        <v>8</v>
      </c>
      <c r="DK27" s="66"/>
      <c r="DL27" s="42">
        <v>7</v>
      </c>
      <c r="DM27" s="41">
        <v>8</v>
      </c>
      <c r="DN27" s="41">
        <v>7</v>
      </c>
      <c r="DO27" s="95">
        <v>7</v>
      </c>
      <c r="DP27" s="95"/>
      <c r="DQ27" s="102">
        <f t="shared" si="25"/>
        <v>7</v>
      </c>
      <c r="DR27" s="95"/>
      <c r="DS27" s="99">
        <f t="shared" si="26"/>
        <v>7.217391304347826</v>
      </c>
      <c r="DT27" s="99">
        <f t="shared" si="27"/>
        <v>7.217391304347826</v>
      </c>
      <c r="DU27" s="97" t="str">
        <f t="shared" si="28"/>
        <v>Kh¸</v>
      </c>
      <c r="DV27" s="42">
        <v>8</v>
      </c>
      <c r="DW27" s="42">
        <v>7</v>
      </c>
      <c r="DX27" s="42">
        <v>6</v>
      </c>
      <c r="DY27" s="42">
        <v>8</v>
      </c>
      <c r="DZ27" s="42"/>
      <c r="EA27" s="102">
        <f t="shared" si="29"/>
        <v>8</v>
      </c>
      <c r="EB27" s="102">
        <f t="shared" si="30"/>
        <v>8</v>
      </c>
      <c r="EC27" s="67">
        <v>7</v>
      </c>
      <c r="ED27" s="67">
        <v>7</v>
      </c>
      <c r="EE27" s="67">
        <v>7</v>
      </c>
      <c r="EF27" s="67">
        <v>9</v>
      </c>
      <c r="EG27" s="67"/>
      <c r="EH27" s="102">
        <f t="shared" si="31"/>
        <v>8</v>
      </c>
      <c r="EI27" s="102">
        <f t="shared" si="32"/>
        <v>8</v>
      </c>
      <c r="EJ27" s="42">
        <v>8</v>
      </c>
      <c r="EK27" s="42">
        <v>7</v>
      </c>
      <c r="EL27" s="41">
        <v>7</v>
      </c>
      <c r="EM27" s="41">
        <v>7</v>
      </c>
      <c r="EN27" s="42">
        <v>8</v>
      </c>
      <c r="EO27" s="42"/>
      <c r="EP27" s="102">
        <f t="shared" si="33"/>
        <v>8</v>
      </c>
      <c r="EQ27" s="67"/>
      <c r="ER27" s="67">
        <v>5</v>
      </c>
      <c r="ES27" s="67">
        <v>6</v>
      </c>
      <c r="ET27" s="67">
        <v>7</v>
      </c>
      <c r="EU27" s="67">
        <v>7</v>
      </c>
      <c r="EV27" s="67">
        <v>7</v>
      </c>
      <c r="EW27" s="67">
        <v>8</v>
      </c>
      <c r="EX27" s="67"/>
      <c r="EY27" s="102">
        <f t="shared" si="34"/>
        <v>8</v>
      </c>
      <c r="EZ27" s="102">
        <f t="shared" si="35"/>
        <v>8</v>
      </c>
      <c r="FA27" s="42">
        <v>6</v>
      </c>
      <c r="FB27" s="41">
        <v>8</v>
      </c>
      <c r="FC27" s="41">
        <v>7</v>
      </c>
      <c r="FD27" s="41">
        <v>8</v>
      </c>
      <c r="FE27" s="41">
        <v>8</v>
      </c>
      <c r="FF27" s="42">
        <v>7</v>
      </c>
      <c r="FG27" s="42"/>
      <c r="FH27" s="102">
        <f t="shared" si="36"/>
        <v>7</v>
      </c>
      <c r="FI27" s="66"/>
      <c r="FJ27" s="42">
        <v>7</v>
      </c>
      <c r="FK27" s="41">
        <v>7</v>
      </c>
      <c r="FL27" s="41">
        <v>8</v>
      </c>
      <c r="FM27" s="42">
        <v>8</v>
      </c>
      <c r="FN27" s="42"/>
      <c r="FO27" s="102">
        <f t="shared" si="37"/>
        <v>8</v>
      </c>
      <c r="FP27" s="66"/>
      <c r="FQ27" s="42">
        <v>8</v>
      </c>
      <c r="FR27" s="42">
        <v>8</v>
      </c>
      <c r="FS27" s="66">
        <v>6</v>
      </c>
      <c r="FT27" s="42">
        <v>5</v>
      </c>
      <c r="FU27" s="42"/>
      <c r="FV27" s="102">
        <f t="shared" si="38"/>
        <v>6</v>
      </c>
      <c r="FW27" s="102">
        <f t="shared" si="39"/>
        <v>6</v>
      </c>
      <c r="FX27" s="67">
        <v>7</v>
      </c>
      <c r="FY27" s="67">
        <v>6</v>
      </c>
      <c r="FZ27" s="102">
        <v>5</v>
      </c>
      <c r="GA27" s="102"/>
      <c r="GB27" s="102">
        <f t="shared" si="40"/>
        <v>5</v>
      </c>
      <c r="GC27" s="99">
        <f t="shared" si="12"/>
        <v>7.576923076923077</v>
      </c>
      <c r="GD27" s="99">
        <f t="shared" si="13"/>
        <v>7.576923076923077</v>
      </c>
      <c r="GE27" s="97" t="str">
        <f t="shared" si="41"/>
        <v>Kh¸</v>
      </c>
      <c r="GF27" s="25">
        <v>8</v>
      </c>
      <c r="GG27" s="25">
        <v>7</v>
      </c>
      <c r="GH27" s="25">
        <v>8</v>
      </c>
      <c r="GI27" s="26"/>
      <c r="GJ27" s="102">
        <f t="shared" si="42"/>
        <v>8</v>
      </c>
      <c r="GK27" s="102">
        <f t="shared" si="43"/>
        <v>8</v>
      </c>
      <c r="GL27" s="26">
        <v>8</v>
      </c>
      <c r="GM27" s="26">
        <v>7</v>
      </c>
      <c r="GN27" s="25">
        <v>8</v>
      </c>
      <c r="GO27" s="25">
        <v>7</v>
      </c>
      <c r="GP27" s="26">
        <v>8</v>
      </c>
      <c r="GQ27" s="26"/>
      <c r="GR27" s="102">
        <f t="shared" si="44"/>
        <v>8</v>
      </c>
      <c r="GS27" s="102">
        <f t="shared" si="45"/>
        <v>8</v>
      </c>
      <c r="GT27" s="25">
        <v>7</v>
      </c>
      <c r="GU27" s="25">
        <v>6</v>
      </c>
      <c r="GV27" s="25">
        <v>7</v>
      </c>
      <c r="GW27" s="26">
        <v>6</v>
      </c>
      <c r="GX27" s="26"/>
      <c r="GY27" s="102">
        <f t="shared" si="46"/>
        <v>6</v>
      </c>
      <c r="GZ27" s="102">
        <f t="shared" si="47"/>
        <v>6</v>
      </c>
      <c r="HA27" s="25">
        <v>5</v>
      </c>
      <c r="HB27" s="25">
        <v>5</v>
      </c>
      <c r="HC27" s="25">
        <v>6</v>
      </c>
      <c r="HD27" s="26">
        <v>6</v>
      </c>
      <c r="HE27" s="26"/>
      <c r="HF27" s="102">
        <f t="shared" si="48"/>
        <v>6</v>
      </c>
      <c r="HG27" s="102">
        <f t="shared" si="49"/>
        <v>6</v>
      </c>
      <c r="HH27" s="25">
        <v>8</v>
      </c>
      <c r="HI27" s="25">
        <v>6</v>
      </c>
      <c r="HJ27" s="41">
        <v>6</v>
      </c>
      <c r="HK27" s="41"/>
      <c r="HL27" s="102">
        <f t="shared" si="50"/>
        <v>6</v>
      </c>
      <c r="HM27" s="102">
        <f t="shared" si="51"/>
        <v>6</v>
      </c>
      <c r="HN27" s="42">
        <v>6</v>
      </c>
      <c r="HO27" s="42">
        <v>6</v>
      </c>
      <c r="HP27" s="42">
        <v>7</v>
      </c>
      <c r="HQ27" s="42">
        <v>7</v>
      </c>
      <c r="HR27" s="41">
        <v>8</v>
      </c>
      <c r="HS27" s="41"/>
      <c r="HT27" s="102">
        <f t="shared" si="52"/>
        <v>8</v>
      </c>
      <c r="HU27" s="102">
        <f t="shared" si="53"/>
        <v>8</v>
      </c>
      <c r="HV27" s="25">
        <v>7</v>
      </c>
      <c r="HW27" s="25">
        <v>9</v>
      </c>
      <c r="HX27" s="25">
        <v>7</v>
      </c>
      <c r="HY27" s="25">
        <v>8</v>
      </c>
      <c r="HZ27" s="25">
        <v>8</v>
      </c>
      <c r="IA27" s="26">
        <v>8</v>
      </c>
      <c r="IB27" s="26"/>
      <c r="IC27" s="102">
        <f t="shared" si="54"/>
        <v>8</v>
      </c>
      <c r="ID27" s="102">
        <f t="shared" si="55"/>
        <v>8</v>
      </c>
      <c r="IE27" s="25"/>
      <c r="IF27" s="25"/>
      <c r="IG27" s="25"/>
      <c r="IH27" s="26"/>
      <c r="II27" s="26"/>
      <c r="IJ27" s="140"/>
      <c r="IK27" s="26"/>
      <c r="IL27" s="141">
        <f t="shared" si="14"/>
        <v>168</v>
      </c>
      <c r="IM27" s="142">
        <f t="shared" si="56"/>
        <v>7.304347826086956</v>
      </c>
      <c r="IN27" s="97" t="str">
        <f t="shared" si="57"/>
        <v>Kh¸</v>
      </c>
    </row>
    <row r="28" spans="1:248" ht="14.25" customHeight="1">
      <c r="A28" s="20">
        <v>23</v>
      </c>
      <c r="B28" s="21">
        <v>23</v>
      </c>
      <c r="C28" s="47" t="s">
        <v>85</v>
      </c>
      <c r="D28" s="47" t="s">
        <v>27</v>
      </c>
      <c r="E28" s="199" t="s">
        <v>221</v>
      </c>
      <c r="F28" s="47"/>
      <c r="G28" s="114" t="s">
        <v>197</v>
      </c>
      <c r="H28" s="42">
        <v>7</v>
      </c>
      <c r="I28" s="42">
        <v>9</v>
      </c>
      <c r="J28" s="42">
        <v>7</v>
      </c>
      <c r="K28" s="41">
        <v>4</v>
      </c>
      <c r="L28" s="41"/>
      <c r="M28" s="66">
        <f t="shared" si="0"/>
        <v>5</v>
      </c>
      <c r="N28" s="41"/>
      <c r="O28" s="42">
        <v>6</v>
      </c>
      <c r="P28" s="42">
        <v>8</v>
      </c>
      <c r="Q28" s="42">
        <v>7</v>
      </c>
      <c r="R28" s="42">
        <v>8</v>
      </c>
      <c r="S28" s="41">
        <v>5</v>
      </c>
      <c r="T28" s="41"/>
      <c r="U28" s="66">
        <f t="shared" si="1"/>
        <v>6</v>
      </c>
      <c r="V28" s="102">
        <f t="shared" si="2"/>
        <v>6</v>
      </c>
      <c r="W28" s="42">
        <v>8</v>
      </c>
      <c r="X28" s="42">
        <v>8</v>
      </c>
      <c r="Y28" s="42">
        <v>7</v>
      </c>
      <c r="Z28" s="42">
        <v>8</v>
      </c>
      <c r="AA28" s="41">
        <v>5</v>
      </c>
      <c r="AB28" s="41"/>
      <c r="AC28" s="66">
        <f t="shared" si="3"/>
        <v>6</v>
      </c>
      <c r="AD28" s="41"/>
      <c r="AE28" s="42">
        <v>7</v>
      </c>
      <c r="AF28" s="42">
        <v>8</v>
      </c>
      <c r="AG28" s="42">
        <v>7</v>
      </c>
      <c r="AH28" s="42">
        <v>7</v>
      </c>
      <c r="AI28" s="42">
        <v>8</v>
      </c>
      <c r="AJ28" s="41">
        <v>7</v>
      </c>
      <c r="AK28" s="41"/>
      <c r="AL28" s="66">
        <f t="shared" si="4"/>
        <v>7</v>
      </c>
      <c r="AM28" s="41"/>
      <c r="AN28" s="42">
        <v>8</v>
      </c>
      <c r="AO28" s="42">
        <v>8</v>
      </c>
      <c r="AP28" s="42">
        <v>7</v>
      </c>
      <c r="AQ28" s="41">
        <v>7</v>
      </c>
      <c r="AR28" s="41"/>
      <c r="AS28" s="66">
        <f t="shared" si="5"/>
        <v>7</v>
      </c>
      <c r="AT28" s="41"/>
      <c r="AU28" s="42">
        <v>6</v>
      </c>
      <c r="AV28" s="42">
        <v>7</v>
      </c>
      <c r="AW28" s="42">
        <v>7</v>
      </c>
      <c r="AX28" s="40">
        <v>3</v>
      </c>
      <c r="AY28" s="41">
        <v>5</v>
      </c>
      <c r="AZ28" s="87">
        <f t="shared" si="6"/>
        <v>4</v>
      </c>
      <c r="BA28" s="102">
        <f t="shared" si="7"/>
        <v>6</v>
      </c>
      <c r="BB28" s="41">
        <v>6</v>
      </c>
      <c r="BC28" s="41">
        <v>8</v>
      </c>
      <c r="BD28" s="41">
        <v>8</v>
      </c>
      <c r="BE28" s="41">
        <v>4</v>
      </c>
      <c r="BF28" s="41"/>
      <c r="BG28" s="66">
        <f t="shared" si="8"/>
        <v>5</v>
      </c>
      <c r="BH28" s="41"/>
      <c r="BI28" s="42">
        <v>6</v>
      </c>
      <c r="BJ28" s="42">
        <v>6</v>
      </c>
      <c r="BK28" s="41">
        <v>4</v>
      </c>
      <c r="BL28" s="41"/>
      <c r="BM28" s="68">
        <f t="shared" si="9"/>
        <v>5.833333333333333</v>
      </c>
      <c r="BN28" s="99">
        <f t="shared" si="10"/>
        <v>6.083333333333333</v>
      </c>
      <c r="BO28" s="69" t="str">
        <f t="shared" si="11"/>
        <v>TBK</v>
      </c>
      <c r="BP28" s="42">
        <v>7</v>
      </c>
      <c r="BQ28" s="42">
        <v>8</v>
      </c>
      <c r="BR28" s="42">
        <v>6</v>
      </c>
      <c r="BS28" s="42">
        <v>7</v>
      </c>
      <c r="BT28" s="42"/>
      <c r="BU28" s="102">
        <f t="shared" si="15"/>
        <v>7</v>
      </c>
      <c r="BV28" s="67"/>
      <c r="BW28" s="41">
        <v>8</v>
      </c>
      <c r="BX28" s="41">
        <v>8</v>
      </c>
      <c r="BY28" s="42">
        <v>6</v>
      </c>
      <c r="BZ28" s="42"/>
      <c r="CA28" s="102">
        <f t="shared" si="16"/>
        <v>7</v>
      </c>
      <c r="CB28" s="102">
        <f t="shared" si="17"/>
        <v>7</v>
      </c>
      <c r="CC28" s="42">
        <v>8</v>
      </c>
      <c r="CD28" s="41">
        <v>7</v>
      </c>
      <c r="CE28" s="42">
        <v>9</v>
      </c>
      <c r="CF28" s="42"/>
      <c r="CG28" s="102">
        <f t="shared" si="18"/>
        <v>9</v>
      </c>
      <c r="CH28" s="102">
        <f t="shared" si="19"/>
        <v>9</v>
      </c>
      <c r="CI28" s="42">
        <v>6</v>
      </c>
      <c r="CJ28" s="41">
        <v>7</v>
      </c>
      <c r="CK28" s="42">
        <v>7</v>
      </c>
      <c r="CL28" s="42"/>
      <c r="CM28" s="102">
        <f t="shared" si="20"/>
        <v>7</v>
      </c>
      <c r="CN28" s="67"/>
      <c r="CO28" s="42">
        <v>5</v>
      </c>
      <c r="CP28" s="42">
        <v>5</v>
      </c>
      <c r="CQ28" s="41">
        <v>8</v>
      </c>
      <c r="CR28" s="41">
        <v>6</v>
      </c>
      <c r="CS28" s="42">
        <v>4</v>
      </c>
      <c r="CT28" s="42"/>
      <c r="CU28" s="102">
        <f t="shared" si="21"/>
        <v>5</v>
      </c>
      <c r="CV28" s="102">
        <f t="shared" si="22"/>
        <v>5</v>
      </c>
      <c r="CW28" s="42">
        <v>7</v>
      </c>
      <c r="CX28" s="41">
        <v>8</v>
      </c>
      <c r="CY28" s="41">
        <v>6</v>
      </c>
      <c r="CZ28" s="41">
        <v>7</v>
      </c>
      <c r="DA28" s="42">
        <v>6</v>
      </c>
      <c r="DB28" s="42"/>
      <c r="DC28" s="102">
        <f t="shared" si="23"/>
        <v>6</v>
      </c>
      <c r="DD28" s="66"/>
      <c r="DE28" s="42">
        <v>6</v>
      </c>
      <c r="DF28" s="42">
        <v>7</v>
      </c>
      <c r="DG28" s="41">
        <v>7</v>
      </c>
      <c r="DH28" s="42">
        <v>7</v>
      </c>
      <c r="DI28" s="42"/>
      <c r="DJ28" s="102">
        <f t="shared" si="24"/>
        <v>7</v>
      </c>
      <c r="DK28" s="66"/>
      <c r="DL28" s="42">
        <v>6</v>
      </c>
      <c r="DM28" s="41">
        <v>6</v>
      </c>
      <c r="DN28" s="41">
        <v>7</v>
      </c>
      <c r="DO28" s="95">
        <v>7</v>
      </c>
      <c r="DP28" s="95"/>
      <c r="DQ28" s="102">
        <f t="shared" si="25"/>
        <v>7</v>
      </c>
      <c r="DR28" s="95"/>
      <c r="DS28" s="99">
        <f t="shared" si="26"/>
        <v>6.6521739130434785</v>
      </c>
      <c r="DT28" s="99">
        <f t="shared" si="27"/>
        <v>6.6521739130434785</v>
      </c>
      <c r="DU28" s="97" t="str">
        <f t="shared" si="28"/>
        <v>TBK</v>
      </c>
      <c r="DV28" s="42">
        <v>6</v>
      </c>
      <c r="DW28" s="42">
        <v>7</v>
      </c>
      <c r="DX28" s="42">
        <v>8</v>
      </c>
      <c r="DY28" s="42">
        <v>5</v>
      </c>
      <c r="DZ28" s="42"/>
      <c r="EA28" s="102">
        <f t="shared" si="29"/>
        <v>6</v>
      </c>
      <c r="EB28" s="102">
        <f t="shared" si="30"/>
        <v>6</v>
      </c>
      <c r="EC28" s="67">
        <v>8</v>
      </c>
      <c r="ED28" s="67">
        <v>7</v>
      </c>
      <c r="EE28" s="67">
        <v>7</v>
      </c>
      <c r="EF28" s="67">
        <v>6</v>
      </c>
      <c r="EG28" s="67"/>
      <c r="EH28" s="102">
        <f t="shared" si="31"/>
        <v>6</v>
      </c>
      <c r="EI28" s="102">
        <f t="shared" si="32"/>
        <v>6</v>
      </c>
      <c r="EJ28" s="42">
        <v>8</v>
      </c>
      <c r="EK28" s="42">
        <v>7</v>
      </c>
      <c r="EL28" s="41">
        <v>9</v>
      </c>
      <c r="EM28" s="41">
        <v>9</v>
      </c>
      <c r="EN28" s="42">
        <v>4</v>
      </c>
      <c r="EO28" s="42"/>
      <c r="EP28" s="102">
        <f t="shared" si="33"/>
        <v>5</v>
      </c>
      <c r="EQ28" s="67"/>
      <c r="ER28" s="67">
        <v>7</v>
      </c>
      <c r="ES28" s="67">
        <v>7</v>
      </c>
      <c r="ET28" s="67">
        <v>6</v>
      </c>
      <c r="EU28" s="67">
        <v>7</v>
      </c>
      <c r="EV28" s="67">
        <v>7</v>
      </c>
      <c r="EW28" s="124">
        <v>2</v>
      </c>
      <c r="EX28" s="67">
        <v>8</v>
      </c>
      <c r="EY28" s="104">
        <f t="shared" si="34"/>
        <v>3</v>
      </c>
      <c r="EZ28" s="102">
        <f t="shared" si="35"/>
        <v>8</v>
      </c>
      <c r="FA28" s="42">
        <v>7</v>
      </c>
      <c r="FB28" s="41">
        <v>8</v>
      </c>
      <c r="FC28" s="41">
        <v>8</v>
      </c>
      <c r="FD28" s="41">
        <v>9</v>
      </c>
      <c r="FE28" s="41">
        <v>8</v>
      </c>
      <c r="FF28" s="42">
        <v>7</v>
      </c>
      <c r="FG28" s="42"/>
      <c r="FH28" s="102">
        <f t="shared" si="36"/>
        <v>7</v>
      </c>
      <c r="FI28" s="66"/>
      <c r="FJ28" s="42">
        <v>7</v>
      </c>
      <c r="FK28" s="41">
        <v>8</v>
      </c>
      <c r="FL28" s="41">
        <v>8</v>
      </c>
      <c r="FM28" s="42">
        <v>7</v>
      </c>
      <c r="FN28" s="42"/>
      <c r="FO28" s="102">
        <f t="shared" si="37"/>
        <v>7</v>
      </c>
      <c r="FP28" s="66"/>
      <c r="FQ28" s="42">
        <v>8</v>
      </c>
      <c r="FR28" s="42">
        <v>7</v>
      </c>
      <c r="FS28" s="66">
        <v>6</v>
      </c>
      <c r="FT28" s="92">
        <v>1</v>
      </c>
      <c r="FU28" s="42">
        <v>6</v>
      </c>
      <c r="FV28" s="104">
        <f t="shared" si="38"/>
        <v>3</v>
      </c>
      <c r="FW28" s="102">
        <f t="shared" si="39"/>
        <v>6</v>
      </c>
      <c r="FX28" s="67">
        <v>5</v>
      </c>
      <c r="FY28" s="67">
        <v>5</v>
      </c>
      <c r="FZ28" s="102">
        <v>4</v>
      </c>
      <c r="GA28" s="102"/>
      <c r="GB28" s="104">
        <f t="shared" si="40"/>
        <v>4</v>
      </c>
      <c r="GC28" s="99">
        <f t="shared" si="12"/>
        <v>5.230769230769231</v>
      </c>
      <c r="GD28" s="99">
        <f t="shared" si="13"/>
        <v>6.538461538461538</v>
      </c>
      <c r="GE28" s="97" t="str">
        <f t="shared" si="41"/>
        <v>TBK</v>
      </c>
      <c r="GF28" s="25">
        <v>8</v>
      </c>
      <c r="GG28" s="25">
        <v>9</v>
      </c>
      <c r="GH28" s="25">
        <v>6</v>
      </c>
      <c r="GI28" s="26"/>
      <c r="GJ28" s="102">
        <f t="shared" si="42"/>
        <v>7</v>
      </c>
      <c r="GK28" s="102">
        <f t="shared" si="43"/>
        <v>7</v>
      </c>
      <c r="GL28" s="26">
        <v>7</v>
      </c>
      <c r="GM28" s="26">
        <v>8</v>
      </c>
      <c r="GN28" s="25">
        <v>7</v>
      </c>
      <c r="GO28" s="42">
        <v>8</v>
      </c>
      <c r="GP28" s="26">
        <v>8</v>
      </c>
      <c r="GQ28" s="26"/>
      <c r="GR28" s="102">
        <f t="shared" si="44"/>
        <v>8</v>
      </c>
      <c r="GS28" s="102">
        <f t="shared" si="45"/>
        <v>8</v>
      </c>
      <c r="GT28" s="25">
        <v>7</v>
      </c>
      <c r="GU28" s="25">
        <v>7</v>
      </c>
      <c r="GV28" s="25">
        <v>6</v>
      </c>
      <c r="GW28" s="26">
        <v>7</v>
      </c>
      <c r="GX28" s="26"/>
      <c r="GY28" s="102">
        <f t="shared" si="46"/>
        <v>7</v>
      </c>
      <c r="GZ28" s="102">
        <f t="shared" si="47"/>
        <v>7</v>
      </c>
      <c r="HA28" s="25">
        <v>6</v>
      </c>
      <c r="HB28" s="25">
        <v>6</v>
      </c>
      <c r="HC28" s="25">
        <v>7</v>
      </c>
      <c r="HD28" s="26">
        <v>6</v>
      </c>
      <c r="HE28" s="26"/>
      <c r="HF28" s="102">
        <f t="shared" si="48"/>
        <v>6</v>
      </c>
      <c r="HG28" s="102">
        <f t="shared" si="49"/>
        <v>6</v>
      </c>
      <c r="HH28" s="25">
        <v>5</v>
      </c>
      <c r="HI28" s="25">
        <v>5</v>
      </c>
      <c r="HJ28" s="40">
        <v>4</v>
      </c>
      <c r="HK28" s="41">
        <v>6</v>
      </c>
      <c r="HL28" s="102">
        <f t="shared" si="50"/>
        <v>4</v>
      </c>
      <c r="HM28" s="102">
        <f t="shared" si="51"/>
        <v>6</v>
      </c>
      <c r="HN28" s="42">
        <v>6</v>
      </c>
      <c r="HO28" s="42">
        <v>6</v>
      </c>
      <c r="HP28" s="42">
        <v>8</v>
      </c>
      <c r="HQ28" s="42">
        <v>7</v>
      </c>
      <c r="HR28" s="41">
        <v>8</v>
      </c>
      <c r="HS28" s="41"/>
      <c r="HT28" s="102">
        <f t="shared" si="52"/>
        <v>8</v>
      </c>
      <c r="HU28" s="102">
        <f t="shared" si="53"/>
        <v>8</v>
      </c>
      <c r="HV28" s="25">
        <v>9</v>
      </c>
      <c r="HW28" s="25">
        <v>8</v>
      </c>
      <c r="HX28" s="25">
        <v>7</v>
      </c>
      <c r="HY28" s="25">
        <v>8</v>
      </c>
      <c r="HZ28" s="25">
        <v>8</v>
      </c>
      <c r="IA28" s="26">
        <v>7</v>
      </c>
      <c r="IB28" s="26"/>
      <c r="IC28" s="102">
        <f t="shared" si="54"/>
        <v>7</v>
      </c>
      <c r="ID28" s="102">
        <f t="shared" si="55"/>
        <v>7</v>
      </c>
      <c r="IE28" s="25"/>
      <c r="IF28" s="25"/>
      <c r="IG28" s="25"/>
      <c r="IH28" s="26"/>
      <c r="II28" s="26"/>
      <c r="IJ28" s="140"/>
      <c r="IK28" s="26"/>
      <c r="IL28" s="141">
        <f t="shared" si="14"/>
        <v>164</v>
      </c>
      <c r="IM28" s="142">
        <f t="shared" si="56"/>
        <v>7.130434782608695</v>
      </c>
      <c r="IN28" s="97" t="str">
        <f t="shared" si="57"/>
        <v>Kh¸</v>
      </c>
    </row>
    <row r="29" spans="1:248" ht="14.25" customHeight="1">
      <c r="A29" s="20">
        <v>24</v>
      </c>
      <c r="B29" s="21">
        <v>24</v>
      </c>
      <c r="C29" s="47" t="s">
        <v>19</v>
      </c>
      <c r="D29" s="47" t="s">
        <v>28</v>
      </c>
      <c r="E29" s="199" t="s">
        <v>222</v>
      </c>
      <c r="F29" s="47"/>
      <c r="G29" s="114" t="s">
        <v>197</v>
      </c>
      <c r="H29" s="42">
        <v>9</v>
      </c>
      <c r="I29" s="42">
        <v>9</v>
      </c>
      <c r="J29" s="42">
        <v>8</v>
      </c>
      <c r="K29" s="41">
        <v>6</v>
      </c>
      <c r="L29" s="41"/>
      <c r="M29" s="66">
        <f t="shared" si="0"/>
        <v>7</v>
      </c>
      <c r="N29" s="41"/>
      <c r="O29" s="42">
        <v>7</v>
      </c>
      <c r="P29" s="42">
        <v>6</v>
      </c>
      <c r="Q29" s="42">
        <v>7</v>
      </c>
      <c r="R29" s="42">
        <v>7</v>
      </c>
      <c r="S29" s="41">
        <v>8</v>
      </c>
      <c r="T29" s="41"/>
      <c r="U29" s="66">
        <f t="shared" si="1"/>
        <v>8</v>
      </c>
      <c r="V29" s="102">
        <f t="shared" si="2"/>
        <v>8</v>
      </c>
      <c r="W29" s="42">
        <v>7</v>
      </c>
      <c r="X29" s="42">
        <v>8</v>
      </c>
      <c r="Y29" s="42">
        <v>8</v>
      </c>
      <c r="Z29" s="42">
        <v>8</v>
      </c>
      <c r="AA29" s="41">
        <v>9</v>
      </c>
      <c r="AB29" s="41"/>
      <c r="AC29" s="66">
        <f t="shared" si="3"/>
        <v>9</v>
      </c>
      <c r="AD29" s="41"/>
      <c r="AE29" s="42">
        <v>8</v>
      </c>
      <c r="AF29" s="42">
        <v>8</v>
      </c>
      <c r="AG29" s="42">
        <v>7</v>
      </c>
      <c r="AH29" s="42">
        <v>7</v>
      </c>
      <c r="AI29" s="42">
        <v>8</v>
      </c>
      <c r="AJ29" s="41">
        <v>7</v>
      </c>
      <c r="AK29" s="41"/>
      <c r="AL29" s="66">
        <f t="shared" si="4"/>
        <v>7</v>
      </c>
      <c r="AM29" s="41"/>
      <c r="AN29" s="42">
        <v>7</v>
      </c>
      <c r="AO29" s="42">
        <v>7</v>
      </c>
      <c r="AP29" s="42">
        <v>8</v>
      </c>
      <c r="AQ29" s="41">
        <v>8</v>
      </c>
      <c r="AR29" s="41"/>
      <c r="AS29" s="66">
        <f t="shared" si="5"/>
        <v>8</v>
      </c>
      <c r="AT29" s="41"/>
      <c r="AU29" s="42">
        <v>5</v>
      </c>
      <c r="AV29" s="42">
        <v>8</v>
      </c>
      <c r="AW29" s="42">
        <v>6</v>
      </c>
      <c r="AX29" s="41">
        <v>8</v>
      </c>
      <c r="AY29" s="41"/>
      <c r="AZ29" s="66">
        <f t="shared" si="6"/>
        <v>8</v>
      </c>
      <c r="BA29" s="102">
        <f t="shared" si="7"/>
        <v>8</v>
      </c>
      <c r="BB29" s="41">
        <v>6</v>
      </c>
      <c r="BC29" s="41">
        <v>5</v>
      </c>
      <c r="BD29" s="41">
        <v>8</v>
      </c>
      <c r="BE29" s="41">
        <v>5</v>
      </c>
      <c r="BF29" s="41"/>
      <c r="BG29" s="66">
        <f t="shared" si="8"/>
        <v>5</v>
      </c>
      <c r="BH29" s="41"/>
      <c r="BI29" s="42">
        <v>7</v>
      </c>
      <c r="BJ29" s="42">
        <v>6</v>
      </c>
      <c r="BK29" s="41">
        <v>6</v>
      </c>
      <c r="BL29" s="41"/>
      <c r="BM29" s="68">
        <f t="shared" si="9"/>
        <v>7.458333333333333</v>
      </c>
      <c r="BN29" s="99">
        <f t="shared" si="10"/>
        <v>7.458333333333333</v>
      </c>
      <c r="BO29" s="69" t="str">
        <f t="shared" si="11"/>
        <v>Kh¸</v>
      </c>
      <c r="BP29" s="42">
        <v>6</v>
      </c>
      <c r="BQ29" s="42">
        <v>7</v>
      </c>
      <c r="BR29" s="42">
        <v>7</v>
      </c>
      <c r="BS29" s="42">
        <v>7</v>
      </c>
      <c r="BT29" s="42"/>
      <c r="BU29" s="102">
        <f t="shared" si="15"/>
        <v>7</v>
      </c>
      <c r="BV29" s="67"/>
      <c r="BW29" s="41">
        <v>8</v>
      </c>
      <c r="BX29" s="41">
        <v>8</v>
      </c>
      <c r="BY29" s="42">
        <v>9</v>
      </c>
      <c r="BZ29" s="42"/>
      <c r="CA29" s="102">
        <f t="shared" si="16"/>
        <v>9</v>
      </c>
      <c r="CB29" s="102">
        <f t="shared" si="17"/>
        <v>9</v>
      </c>
      <c r="CC29" s="42">
        <v>9</v>
      </c>
      <c r="CD29" s="41">
        <v>10</v>
      </c>
      <c r="CE29" s="42">
        <v>9</v>
      </c>
      <c r="CF29" s="42"/>
      <c r="CG29" s="102">
        <f t="shared" si="18"/>
        <v>9</v>
      </c>
      <c r="CH29" s="102">
        <f t="shared" si="19"/>
        <v>9</v>
      </c>
      <c r="CI29" s="42">
        <v>8</v>
      </c>
      <c r="CJ29" s="41">
        <v>8</v>
      </c>
      <c r="CK29" s="42">
        <v>10</v>
      </c>
      <c r="CL29" s="42"/>
      <c r="CM29" s="102">
        <f t="shared" si="20"/>
        <v>9</v>
      </c>
      <c r="CN29" s="67"/>
      <c r="CO29" s="42">
        <v>8</v>
      </c>
      <c r="CP29" s="42">
        <v>8</v>
      </c>
      <c r="CQ29" s="41">
        <v>9</v>
      </c>
      <c r="CR29" s="41">
        <v>8</v>
      </c>
      <c r="CS29" s="42">
        <v>7</v>
      </c>
      <c r="CT29" s="42"/>
      <c r="CU29" s="102">
        <f t="shared" si="21"/>
        <v>7</v>
      </c>
      <c r="CV29" s="102">
        <f t="shared" si="22"/>
        <v>7</v>
      </c>
      <c r="CW29" s="42">
        <v>8</v>
      </c>
      <c r="CX29" s="41">
        <v>8</v>
      </c>
      <c r="CY29" s="41">
        <v>7</v>
      </c>
      <c r="CZ29" s="41">
        <v>8</v>
      </c>
      <c r="DA29" s="42">
        <v>8</v>
      </c>
      <c r="DB29" s="42"/>
      <c r="DC29" s="102">
        <f t="shared" si="23"/>
        <v>8</v>
      </c>
      <c r="DD29" s="66"/>
      <c r="DE29" s="42">
        <v>6</v>
      </c>
      <c r="DF29" s="42">
        <v>7</v>
      </c>
      <c r="DG29" s="41">
        <v>7</v>
      </c>
      <c r="DH29" s="42">
        <v>7</v>
      </c>
      <c r="DI29" s="42"/>
      <c r="DJ29" s="102">
        <f t="shared" si="24"/>
        <v>7</v>
      </c>
      <c r="DK29" s="66"/>
      <c r="DL29" s="42">
        <v>6</v>
      </c>
      <c r="DM29" s="41">
        <v>7</v>
      </c>
      <c r="DN29" s="41">
        <v>6</v>
      </c>
      <c r="DO29" s="95">
        <v>9</v>
      </c>
      <c r="DP29" s="95"/>
      <c r="DQ29" s="102">
        <f t="shared" si="25"/>
        <v>8</v>
      </c>
      <c r="DR29" s="95"/>
      <c r="DS29" s="99">
        <f t="shared" si="26"/>
        <v>7.826086956521739</v>
      </c>
      <c r="DT29" s="99">
        <f t="shared" si="27"/>
        <v>7.826086956521739</v>
      </c>
      <c r="DU29" s="97" t="str">
        <f t="shared" si="28"/>
        <v>Kh¸</v>
      </c>
      <c r="DV29" s="42">
        <v>6</v>
      </c>
      <c r="DW29" s="42">
        <v>8</v>
      </c>
      <c r="DX29" s="42">
        <v>8</v>
      </c>
      <c r="DY29" s="42">
        <v>6</v>
      </c>
      <c r="DZ29" s="42"/>
      <c r="EA29" s="102">
        <f t="shared" si="29"/>
        <v>6</v>
      </c>
      <c r="EB29" s="102">
        <f t="shared" si="30"/>
        <v>6</v>
      </c>
      <c r="EC29" s="67">
        <v>8</v>
      </c>
      <c r="ED29" s="67">
        <v>7</v>
      </c>
      <c r="EE29" s="67">
        <v>7</v>
      </c>
      <c r="EF29" s="67">
        <v>9</v>
      </c>
      <c r="EG29" s="67"/>
      <c r="EH29" s="102">
        <f t="shared" si="31"/>
        <v>9</v>
      </c>
      <c r="EI29" s="102">
        <f t="shared" si="32"/>
        <v>9</v>
      </c>
      <c r="EJ29" s="42">
        <v>8</v>
      </c>
      <c r="EK29" s="42">
        <v>8</v>
      </c>
      <c r="EL29" s="41">
        <v>8</v>
      </c>
      <c r="EM29" s="41">
        <v>7</v>
      </c>
      <c r="EN29" s="42">
        <v>9</v>
      </c>
      <c r="EO29" s="42"/>
      <c r="EP29" s="102">
        <f t="shared" si="33"/>
        <v>9</v>
      </c>
      <c r="EQ29" s="67"/>
      <c r="ER29" s="67">
        <v>6</v>
      </c>
      <c r="ES29" s="67">
        <v>6</v>
      </c>
      <c r="ET29" s="67">
        <v>7</v>
      </c>
      <c r="EU29" s="67">
        <v>8</v>
      </c>
      <c r="EV29" s="67">
        <v>7</v>
      </c>
      <c r="EW29" s="67">
        <v>7</v>
      </c>
      <c r="EX29" s="67"/>
      <c r="EY29" s="102">
        <f t="shared" si="34"/>
        <v>7</v>
      </c>
      <c r="EZ29" s="102">
        <f t="shared" si="35"/>
        <v>7</v>
      </c>
      <c r="FA29" s="42">
        <v>7</v>
      </c>
      <c r="FB29" s="41">
        <v>9</v>
      </c>
      <c r="FC29" s="41">
        <v>8</v>
      </c>
      <c r="FD29" s="41">
        <v>8</v>
      </c>
      <c r="FE29" s="41">
        <v>8</v>
      </c>
      <c r="FF29" s="42">
        <v>8</v>
      </c>
      <c r="FG29" s="42"/>
      <c r="FH29" s="102">
        <f t="shared" si="36"/>
        <v>8</v>
      </c>
      <c r="FI29" s="66"/>
      <c r="FJ29" s="42">
        <v>7</v>
      </c>
      <c r="FK29" s="41">
        <v>8</v>
      </c>
      <c r="FL29" s="41">
        <v>8</v>
      </c>
      <c r="FM29" s="42">
        <v>8</v>
      </c>
      <c r="FN29" s="42"/>
      <c r="FO29" s="102">
        <f t="shared" si="37"/>
        <v>8</v>
      </c>
      <c r="FP29" s="66"/>
      <c r="FQ29" s="42">
        <v>9</v>
      </c>
      <c r="FR29" s="42">
        <v>7</v>
      </c>
      <c r="FS29" s="66">
        <v>8</v>
      </c>
      <c r="FT29" s="42">
        <v>7</v>
      </c>
      <c r="FU29" s="42"/>
      <c r="FV29" s="102">
        <f t="shared" si="38"/>
        <v>7</v>
      </c>
      <c r="FW29" s="102">
        <f t="shared" si="39"/>
        <v>7</v>
      </c>
      <c r="FX29" s="67">
        <v>5</v>
      </c>
      <c r="FY29" s="67">
        <v>5</v>
      </c>
      <c r="FZ29" s="102">
        <v>5</v>
      </c>
      <c r="GA29" s="102"/>
      <c r="GB29" s="102">
        <f t="shared" si="40"/>
        <v>5</v>
      </c>
      <c r="GC29" s="99">
        <f t="shared" si="12"/>
        <v>7.730769230769231</v>
      </c>
      <c r="GD29" s="99">
        <f t="shared" si="13"/>
        <v>7.730769230769231</v>
      </c>
      <c r="GE29" s="97" t="str">
        <f t="shared" si="41"/>
        <v>Kh¸</v>
      </c>
      <c r="GF29" s="25">
        <v>8</v>
      </c>
      <c r="GG29" s="25">
        <v>7</v>
      </c>
      <c r="GH29" s="25">
        <v>7</v>
      </c>
      <c r="GI29" s="26"/>
      <c r="GJ29" s="102">
        <f t="shared" si="42"/>
        <v>7</v>
      </c>
      <c r="GK29" s="102">
        <f t="shared" si="43"/>
        <v>7</v>
      </c>
      <c r="GL29" s="26">
        <v>8</v>
      </c>
      <c r="GM29" s="26">
        <v>7</v>
      </c>
      <c r="GN29" s="25">
        <v>8</v>
      </c>
      <c r="GO29" s="42">
        <v>8</v>
      </c>
      <c r="GP29" s="26">
        <v>9</v>
      </c>
      <c r="GQ29" s="26"/>
      <c r="GR29" s="102">
        <f t="shared" si="44"/>
        <v>9</v>
      </c>
      <c r="GS29" s="102">
        <f t="shared" si="45"/>
        <v>9</v>
      </c>
      <c r="GT29" s="25">
        <v>6</v>
      </c>
      <c r="GU29" s="25">
        <v>5</v>
      </c>
      <c r="GV29" s="25">
        <v>6</v>
      </c>
      <c r="GW29" s="26">
        <v>9</v>
      </c>
      <c r="GX29" s="26"/>
      <c r="GY29" s="102">
        <f t="shared" si="46"/>
        <v>8</v>
      </c>
      <c r="GZ29" s="102">
        <f t="shared" si="47"/>
        <v>8</v>
      </c>
      <c r="HA29" s="25">
        <v>8</v>
      </c>
      <c r="HB29" s="25">
        <v>8</v>
      </c>
      <c r="HC29" s="25">
        <v>8</v>
      </c>
      <c r="HD29" s="26">
        <v>9</v>
      </c>
      <c r="HE29" s="26"/>
      <c r="HF29" s="102">
        <f t="shared" si="48"/>
        <v>9</v>
      </c>
      <c r="HG29" s="102">
        <f t="shared" si="49"/>
        <v>9</v>
      </c>
      <c r="HH29" s="25">
        <v>6</v>
      </c>
      <c r="HI29" s="25">
        <v>6</v>
      </c>
      <c r="HJ29" s="41">
        <v>6</v>
      </c>
      <c r="HK29" s="41"/>
      <c r="HL29" s="102">
        <f t="shared" si="50"/>
        <v>6</v>
      </c>
      <c r="HM29" s="102">
        <f t="shared" si="51"/>
        <v>6</v>
      </c>
      <c r="HN29" s="42">
        <v>8</v>
      </c>
      <c r="HO29" s="42">
        <v>8</v>
      </c>
      <c r="HP29" s="42">
        <v>8</v>
      </c>
      <c r="HQ29" s="42">
        <v>8</v>
      </c>
      <c r="HR29" s="41">
        <v>9</v>
      </c>
      <c r="HS29" s="41"/>
      <c r="HT29" s="102">
        <f t="shared" si="52"/>
        <v>10</v>
      </c>
      <c r="HU29" s="102">
        <f t="shared" si="53"/>
        <v>9</v>
      </c>
      <c r="HV29" s="25">
        <v>8</v>
      </c>
      <c r="HW29" s="25">
        <v>9</v>
      </c>
      <c r="HX29" s="25">
        <v>7</v>
      </c>
      <c r="HY29" s="25">
        <v>8</v>
      </c>
      <c r="HZ29" s="25">
        <v>8</v>
      </c>
      <c r="IA29" s="26">
        <v>8</v>
      </c>
      <c r="IB29" s="26"/>
      <c r="IC29" s="102">
        <f t="shared" si="54"/>
        <v>8</v>
      </c>
      <c r="ID29" s="102">
        <f t="shared" si="55"/>
        <v>8</v>
      </c>
      <c r="IE29" s="25"/>
      <c r="IF29" s="25"/>
      <c r="IG29" s="25"/>
      <c r="IH29" s="26"/>
      <c r="II29" s="26"/>
      <c r="IJ29" s="140"/>
      <c r="IK29" s="26"/>
      <c r="IL29" s="141">
        <f t="shared" si="14"/>
        <v>189</v>
      </c>
      <c r="IM29" s="142">
        <f t="shared" si="56"/>
        <v>8.217391304347826</v>
      </c>
      <c r="IN29" s="97" t="str">
        <f t="shared" si="57"/>
        <v>Giái</v>
      </c>
    </row>
    <row r="30" spans="1:248" ht="14.25" customHeight="1">
      <c r="A30" s="20">
        <v>25</v>
      </c>
      <c r="B30" s="21">
        <v>25</v>
      </c>
      <c r="C30" s="47" t="s">
        <v>11</v>
      </c>
      <c r="D30" s="47" t="s">
        <v>29</v>
      </c>
      <c r="E30" s="199" t="s">
        <v>223</v>
      </c>
      <c r="F30" s="47"/>
      <c r="G30" s="114" t="s">
        <v>197</v>
      </c>
      <c r="H30" s="42">
        <v>4</v>
      </c>
      <c r="I30" s="42">
        <v>6</v>
      </c>
      <c r="J30" s="42">
        <v>8</v>
      </c>
      <c r="K30" s="41">
        <v>7</v>
      </c>
      <c r="L30" s="41"/>
      <c r="M30" s="66">
        <f t="shared" si="0"/>
        <v>7</v>
      </c>
      <c r="N30" s="41"/>
      <c r="O30" s="42">
        <v>7</v>
      </c>
      <c r="P30" s="42">
        <v>8</v>
      </c>
      <c r="Q30" s="42">
        <v>8</v>
      </c>
      <c r="R30" s="42">
        <v>9</v>
      </c>
      <c r="S30" s="41">
        <v>8</v>
      </c>
      <c r="T30" s="41"/>
      <c r="U30" s="66">
        <f t="shared" si="1"/>
        <v>8</v>
      </c>
      <c r="V30" s="102">
        <f t="shared" si="2"/>
        <v>8</v>
      </c>
      <c r="W30" s="42">
        <v>8</v>
      </c>
      <c r="X30" s="42">
        <v>8</v>
      </c>
      <c r="Y30" s="42">
        <v>9</v>
      </c>
      <c r="Z30" s="42">
        <v>8</v>
      </c>
      <c r="AA30" s="41">
        <v>9</v>
      </c>
      <c r="AB30" s="41"/>
      <c r="AC30" s="66">
        <f t="shared" si="3"/>
        <v>9</v>
      </c>
      <c r="AD30" s="41"/>
      <c r="AE30" s="42">
        <v>8</v>
      </c>
      <c r="AF30" s="42">
        <v>8</v>
      </c>
      <c r="AG30" s="42">
        <v>8</v>
      </c>
      <c r="AH30" s="42">
        <v>8</v>
      </c>
      <c r="AI30" s="42">
        <v>8</v>
      </c>
      <c r="AJ30" s="41">
        <v>8</v>
      </c>
      <c r="AK30" s="41"/>
      <c r="AL30" s="66">
        <f t="shared" si="4"/>
        <v>8</v>
      </c>
      <c r="AM30" s="41"/>
      <c r="AN30" s="42">
        <v>8</v>
      </c>
      <c r="AO30" s="42">
        <v>8</v>
      </c>
      <c r="AP30" s="42">
        <v>7</v>
      </c>
      <c r="AQ30" s="41">
        <v>7</v>
      </c>
      <c r="AR30" s="41"/>
      <c r="AS30" s="66">
        <f t="shared" si="5"/>
        <v>7</v>
      </c>
      <c r="AT30" s="41"/>
      <c r="AU30" s="42">
        <v>6</v>
      </c>
      <c r="AV30" s="42">
        <v>6</v>
      </c>
      <c r="AW30" s="42">
        <v>8</v>
      </c>
      <c r="AX30" s="41">
        <v>6</v>
      </c>
      <c r="AY30" s="41"/>
      <c r="AZ30" s="66">
        <f t="shared" si="6"/>
        <v>6</v>
      </c>
      <c r="BA30" s="102">
        <f t="shared" si="7"/>
        <v>6</v>
      </c>
      <c r="BB30" s="41">
        <v>6</v>
      </c>
      <c r="BC30" s="41">
        <v>6</v>
      </c>
      <c r="BD30" s="41">
        <v>7</v>
      </c>
      <c r="BE30" s="41">
        <v>7</v>
      </c>
      <c r="BF30" s="41"/>
      <c r="BG30" s="66">
        <f t="shared" si="8"/>
        <v>7</v>
      </c>
      <c r="BH30" s="41"/>
      <c r="BI30" s="42">
        <v>7</v>
      </c>
      <c r="BJ30" s="42">
        <v>6</v>
      </c>
      <c r="BK30" s="41">
        <v>5</v>
      </c>
      <c r="BL30" s="41"/>
      <c r="BM30" s="68">
        <f t="shared" si="9"/>
        <v>7.541666666666667</v>
      </c>
      <c r="BN30" s="99">
        <f t="shared" si="10"/>
        <v>7.541666666666667</v>
      </c>
      <c r="BO30" s="69" t="str">
        <f t="shared" si="11"/>
        <v>Kh¸</v>
      </c>
      <c r="BP30" s="42">
        <v>7</v>
      </c>
      <c r="BQ30" s="42">
        <v>7</v>
      </c>
      <c r="BR30" s="42">
        <v>7</v>
      </c>
      <c r="BS30" s="42">
        <v>6</v>
      </c>
      <c r="BT30" s="42"/>
      <c r="BU30" s="102">
        <f t="shared" si="15"/>
        <v>6</v>
      </c>
      <c r="BV30" s="67"/>
      <c r="BW30" s="41">
        <v>9</v>
      </c>
      <c r="BX30" s="41">
        <v>9</v>
      </c>
      <c r="BY30" s="42">
        <v>8</v>
      </c>
      <c r="BZ30" s="42"/>
      <c r="CA30" s="102">
        <f t="shared" si="16"/>
        <v>8</v>
      </c>
      <c r="CB30" s="102">
        <f t="shared" si="17"/>
        <v>8</v>
      </c>
      <c r="CC30" s="42">
        <v>8</v>
      </c>
      <c r="CD30" s="41">
        <v>9</v>
      </c>
      <c r="CE30" s="42">
        <v>7</v>
      </c>
      <c r="CF30" s="42"/>
      <c r="CG30" s="102">
        <f t="shared" si="18"/>
        <v>7</v>
      </c>
      <c r="CH30" s="102">
        <f t="shared" si="19"/>
        <v>7</v>
      </c>
      <c r="CI30" s="42">
        <v>6</v>
      </c>
      <c r="CJ30" s="41">
        <v>7</v>
      </c>
      <c r="CK30" s="42">
        <v>9</v>
      </c>
      <c r="CL30" s="42"/>
      <c r="CM30" s="102">
        <f t="shared" si="20"/>
        <v>8</v>
      </c>
      <c r="CN30" s="67"/>
      <c r="CO30" s="42">
        <v>8</v>
      </c>
      <c r="CP30" s="42">
        <v>7</v>
      </c>
      <c r="CQ30" s="41">
        <v>8</v>
      </c>
      <c r="CR30" s="41">
        <v>8</v>
      </c>
      <c r="CS30" s="42">
        <v>7</v>
      </c>
      <c r="CT30" s="42"/>
      <c r="CU30" s="102">
        <f t="shared" si="21"/>
        <v>7</v>
      </c>
      <c r="CV30" s="102">
        <f t="shared" si="22"/>
        <v>7</v>
      </c>
      <c r="CW30" s="42">
        <v>7</v>
      </c>
      <c r="CX30" s="41">
        <v>8</v>
      </c>
      <c r="CY30" s="41">
        <v>6</v>
      </c>
      <c r="CZ30" s="41">
        <v>8</v>
      </c>
      <c r="DA30" s="42">
        <v>7</v>
      </c>
      <c r="DB30" s="42"/>
      <c r="DC30" s="102">
        <f t="shared" si="23"/>
        <v>7</v>
      </c>
      <c r="DD30" s="66"/>
      <c r="DE30" s="42">
        <v>7</v>
      </c>
      <c r="DF30" s="42">
        <v>7</v>
      </c>
      <c r="DG30" s="41">
        <v>7</v>
      </c>
      <c r="DH30" s="42">
        <v>7</v>
      </c>
      <c r="DI30" s="42"/>
      <c r="DJ30" s="102">
        <f t="shared" si="24"/>
        <v>7</v>
      </c>
      <c r="DK30" s="66"/>
      <c r="DL30" s="42">
        <v>6</v>
      </c>
      <c r="DM30" s="41">
        <v>7</v>
      </c>
      <c r="DN30" s="41">
        <v>7</v>
      </c>
      <c r="DO30" s="95">
        <v>8</v>
      </c>
      <c r="DP30" s="95"/>
      <c r="DQ30" s="102">
        <f t="shared" si="25"/>
        <v>8</v>
      </c>
      <c r="DR30" s="95"/>
      <c r="DS30" s="99">
        <f t="shared" si="26"/>
        <v>7.173913043478261</v>
      </c>
      <c r="DT30" s="99">
        <f t="shared" si="27"/>
        <v>7.173913043478261</v>
      </c>
      <c r="DU30" s="97" t="str">
        <f t="shared" si="28"/>
        <v>Kh¸</v>
      </c>
      <c r="DV30" s="42">
        <v>9</v>
      </c>
      <c r="DW30" s="42">
        <v>8</v>
      </c>
      <c r="DX30" s="42">
        <v>7</v>
      </c>
      <c r="DY30" s="42">
        <v>8</v>
      </c>
      <c r="DZ30" s="42"/>
      <c r="EA30" s="102">
        <f t="shared" si="29"/>
        <v>8</v>
      </c>
      <c r="EB30" s="102">
        <f t="shared" si="30"/>
        <v>8</v>
      </c>
      <c r="EC30" s="67">
        <v>8</v>
      </c>
      <c r="ED30" s="67">
        <v>8</v>
      </c>
      <c r="EE30" s="67">
        <v>8</v>
      </c>
      <c r="EF30" s="67">
        <v>7</v>
      </c>
      <c r="EG30" s="67"/>
      <c r="EH30" s="102">
        <f t="shared" si="31"/>
        <v>7</v>
      </c>
      <c r="EI30" s="102">
        <f t="shared" si="32"/>
        <v>7</v>
      </c>
      <c r="EJ30" s="42">
        <v>7</v>
      </c>
      <c r="EK30" s="42">
        <v>8</v>
      </c>
      <c r="EL30" s="41">
        <v>8</v>
      </c>
      <c r="EM30" s="41">
        <v>7</v>
      </c>
      <c r="EN30" s="42">
        <v>9</v>
      </c>
      <c r="EO30" s="42"/>
      <c r="EP30" s="102">
        <f t="shared" si="33"/>
        <v>9</v>
      </c>
      <c r="EQ30" s="67"/>
      <c r="ER30" s="67">
        <v>7</v>
      </c>
      <c r="ES30" s="67">
        <v>6</v>
      </c>
      <c r="ET30" s="67">
        <v>6</v>
      </c>
      <c r="EU30" s="67">
        <v>7</v>
      </c>
      <c r="EV30" s="67">
        <v>7</v>
      </c>
      <c r="EW30" s="67">
        <v>6</v>
      </c>
      <c r="EX30" s="67"/>
      <c r="EY30" s="102">
        <f t="shared" si="34"/>
        <v>6</v>
      </c>
      <c r="EZ30" s="102">
        <f t="shared" si="35"/>
        <v>6</v>
      </c>
      <c r="FA30" s="42">
        <v>6</v>
      </c>
      <c r="FB30" s="41">
        <v>7</v>
      </c>
      <c r="FC30" s="41">
        <v>8</v>
      </c>
      <c r="FD30" s="41">
        <v>7</v>
      </c>
      <c r="FE30" s="41">
        <v>7</v>
      </c>
      <c r="FF30" s="42">
        <v>8</v>
      </c>
      <c r="FG30" s="42"/>
      <c r="FH30" s="102">
        <f t="shared" si="36"/>
        <v>8</v>
      </c>
      <c r="FI30" s="66"/>
      <c r="FJ30" s="42">
        <v>8</v>
      </c>
      <c r="FK30" s="41">
        <v>8</v>
      </c>
      <c r="FL30" s="41">
        <v>8</v>
      </c>
      <c r="FM30" s="42">
        <v>8</v>
      </c>
      <c r="FN30" s="42"/>
      <c r="FO30" s="102">
        <f t="shared" si="37"/>
        <v>8</v>
      </c>
      <c r="FP30" s="66"/>
      <c r="FQ30" s="42">
        <v>8</v>
      </c>
      <c r="FR30" s="42">
        <v>7</v>
      </c>
      <c r="FS30" s="66">
        <v>8</v>
      </c>
      <c r="FT30" s="42">
        <v>6</v>
      </c>
      <c r="FU30" s="42"/>
      <c r="FV30" s="102">
        <f t="shared" si="38"/>
        <v>7</v>
      </c>
      <c r="FW30" s="102">
        <f t="shared" si="39"/>
        <v>7</v>
      </c>
      <c r="FX30" s="67">
        <v>7</v>
      </c>
      <c r="FY30" s="67">
        <v>5</v>
      </c>
      <c r="FZ30" s="102">
        <v>5</v>
      </c>
      <c r="GA30" s="102"/>
      <c r="GB30" s="102">
        <f t="shared" si="40"/>
        <v>5</v>
      </c>
      <c r="GC30" s="99">
        <f t="shared" si="12"/>
        <v>7.538461538461538</v>
      </c>
      <c r="GD30" s="99">
        <f t="shared" si="13"/>
        <v>7.538461538461538</v>
      </c>
      <c r="GE30" s="97" t="str">
        <f t="shared" si="41"/>
        <v>Kh¸</v>
      </c>
      <c r="GF30" s="25">
        <v>6</v>
      </c>
      <c r="GG30" s="25">
        <v>9</v>
      </c>
      <c r="GH30" s="25">
        <v>7</v>
      </c>
      <c r="GI30" s="26"/>
      <c r="GJ30" s="102">
        <f t="shared" si="42"/>
        <v>7</v>
      </c>
      <c r="GK30" s="102">
        <f t="shared" si="43"/>
        <v>7</v>
      </c>
      <c r="GL30" s="26">
        <v>7</v>
      </c>
      <c r="GM30" s="26">
        <v>8</v>
      </c>
      <c r="GN30" s="25">
        <v>8</v>
      </c>
      <c r="GO30" s="42">
        <v>7</v>
      </c>
      <c r="GP30" s="26">
        <v>10</v>
      </c>
      <c r="GQ30" s="26"/>
      <c r="GR30" s="102">
        <f t="shared" si="44"/>
        <v>9</v>
      </c>
      <c r="GS30" s="102">
        <f t="shared" si="45"/>
        <v>9</v>
      </c>
      <c r="GT30" s="25">
        <v>6</v>
      </c>
      <c r="GU30" s="25">
        <v>6</v>
      </c>
      <c r="GV30" s="25">
        <v>7</v>
      </c>
      <c r="GW30" s="26">
        <v>8</v>
      </c>
      <c r="GX30" s="26"/>
      <c r="GY30" s="102">
        <f t="shared" si="46"/>
        <v>8</v>
      </c>
      <c r="GZ30" s="102">
        <f t="shared" si="47"/>
        <v>8</v>
      </c>
      <c r="HA30" s="25">
        <v>3</v>
      </c>
      <c r="HB30" s="25">
        <v>4</v>
      </c>
      <c r="HC30" s="25">
        <v>6</v>
      </c>
      <c r="HD30" s="26">
        <v>5</v>
      </c>
      <c r="HE30" s="26"/>
      <c r="HF30" s="102">
        <f t="shared" si="48"/>
        <v>5</v>
      </c>
      <c r="HG30" s="102">
        <f t="shared" si="49"/>
        <v>5</v>
      </c>
      <c r="HH30" s="25">
        <v>6</v>
      </c>
      <c r="HI30" s="25">
        <v>8</v>
      </c>
      <c r="HJ30" s="41">
        <v>8</v>
      </c>
      <c r="HK30" s="41"/>
      <c r="HL30" s="102">
        <f t="shared" si="50"/>
        <v>8</v>
      </c>
      <c r="HM30" s="102">
        <f t="shared" si="51"/>
        <v>8</v>
      </c>
      <c r="HN30" s="42">
        <v>8</v>
      </c>
      <c r="HO30" s="42">
        <v>8</v>
      </c>
      <c r="HP30" s="42">
        <v>8</v>
      </c>
      <c r="HQ30" s="42">
        <v>8</v>
      </c>
      <c r="HR30" s="41">
        <v>9</v>
      </c>
      <c r="HS30" s="41"/>
      <c r="HT30" s="102">
        <f t="shared" si="52"/>
        <v>10</v>
      </c>
      <c r="HU30" s="102">
        <f t="shared" si="53"/>
        <v>9</v>
      </c>
      <c r="HV30" s="25">
        <v>7</v>
      </c>
      <c r="HW30" s="25">
        <v>8</v>
      </c>
      <c r="HX30" s="25">
        <v>8</v>
      </c>
      <c r="HY30" s="25">
        <v>8</v>
      </c>
      <c r="HZ30" s="25">
        <v>7</v>
      </c>
      <c r="IA30" s="26">
        <v>8</v>
      </c>
      <c r="IB30" s="26"/>
      <c r="IC30" s="102">
        <f t="shared" si="54"/>
        <v>8</v>
      </c>
      <c r="ID30" s="102">
        <f t="shared" si="55"/>
        <v>8</v>
      </c>
      <c r="IE30" s="25"/>
      <c r="IF30" s="25"/>
      <c r="IG30" s="25"/>
      <c r="IH30" s="26"/>
      <c r="II30" s="26"/>
      <c r="IJ30" s="140"/>
      <c r="IK30" s="26"/>
      <c r="IL30" s="141">
        <f t="shared" si="14"/>
        <v>181</v>
      </c>
      <c r="IM30" s="142">
        <f t="shared" si="56"/>
        <v>7.869565217391305</v>
      </c>
      <c r="IN30" s="97" t="str">
        <f t="shared" si="57"/>
        <v>Kh¸</v>
      </c>
    </row>
    <row r="31" spans="1:248" ht="14.25" customHeight="1">
      <c r="A31" s="20">
        <v>26</v>
      </c>
      <c r="B31" s="21">
        <v>26</v>
      </c>
      <c r="C31" s="47" t="s">
        <v>30</v>
      </c>
      <c r="D31" s="47" t="s">
        <v>29</v>
      </c>
      <c r="E31" s="199" t="s">
        <v>224</v>
      </c>
      <c r="F31" s="47"/>
      <c r="G31" s="114" t="s">
        <v>197</v>
      </c>
      <c r="H31" s="42">
        <v>9</v>
      </c>
      <c r="I31" s="42">
        <v>8</v>
      </c>
      <c r="J31" s="42">
        <v>8</v>
      </c>
      <c r="K31" s="41">
        <v>5</v>
      </c>
      <c r="L31" s="41"/>
      <c r="M31" s="66">
        <f t="shared" si="0"/>
        <v>6</v>
      </c>
      <c r="N31" s="41"/>
      <c r="O31" s="42">
        <v>7</v>
      </c>
      <c r="P31" s="42">
        <v>6</v>
      </c>
      <c r="Q31" s="42">
        <v>7</v>
      </c>
      <c r="R31" s="42">
        <v>8</v>
      </c>
      <c r="S31" s="41">
        <v>7</v>
      </c>
      <c r="T31" s="41"/>
      <c r="U31" s="66">
        <f t="shared" si="1"/>
        <v>7</v>
      </c>
      <c r="V31" s="102">
        <f t="shared" si="2"/>
        <v>7</v>
      </c>
      <c r="W31" s="42">
        <v>8</v>
      </c>
      <c r="X31" s="42">
        <v>8</v>
      </c>
      <c r="Y31" s="42">
        <v>7</v>
      </c>
      <c r="Z31" s="42">
        <v>8</v>
      </c>
      <c r="AA31" s="41">
        <v>5</v>
      </c>
      <c r="AB31" s="41"/>
      <c r="AC31" s="66">
        <f t="shared" si="3"/>
        <v>6</v>
      </c>
      <c r="AD31" s="41"/>
      <c r="AE31" s="42">
        <v>8</v>
      </c>
      <c r="AF31" s="42">
        <v>8</v>
      </c>
      <c r="AG31" s="42">
        <v>7</v>
      </c>
      <c r="AH31" s="42">
        <v>7</v>
      </c>
      <c r="AI31" s="42">
        <v>7</v>
      </c>
      <c r="AJ31" s="41">
        <v>7</v>
      </c>
      <c r="AK31" s="41"/>
      <c r="AL31" s="66">
        <f t="shared" si="4"/>
        <v>7</v>
      </c>
      <c r="AM31" s="41"/>
      <c r="AN31" s="42">
        <v>8</v>
      </c>
      <c r="AO31" s="42">
        <v>7</v>
      </c>
      <c r="AP31" s="42">
        <v>7</v>
      </c>
      <c r="AQ31" s="41">
        <v>7</v>
      </c>
      <c r="AR31" s="41"/>
      <c r="AS31" s="66">
        <f t="shared" si="5"/>
        <v>7</v>
      </c>
      <c r="AT31" s="41"/>
      <c r="AU31" s="42">
        <v>7</v>
      </c>
      <c r="AV31" s="42">
        <v>6</v>
      </c>
      <c r="AW31" s="42">
        <v>7</v>
      </c>
      <c r="AX31" s="41">
        <v>6</v>
      </c>
      <c r="AY31" s="41"/>
      <c r="AZ31" s="66">
        <f t="shared" si="6"/>
        <v>6</v>
      </c>
      <c r="BA31" s="102">
        <f t="shared" si="7"/>
        <v>6</v>
      </c>
      <c r="BB31" s="41">
        <v>6</v>
      </c>
      <c r="BC31" s="41">
        <v>8</v>
      </c>
      <c r="BD31" s="41">
        <v>8</v>
      </c>
      <c r="BE31" s="41">
        <v>7</v>
      </c>
      <c r="BF31" s="41"/>
      <c r="BG31" s="66">
        <f t="shared" si="8"/>
        <v>7</v>
      </c>
      <c r="BH31" s="41"/>
      <c r="BI31" s="42">
        <v>7</v>
      </c>
      <c r="BJ31" s="42">
        <v>6</v>
      </c>
      <c r="BK31" s="41">
        <v>7</v>
      </c>
      <c r="BL31" s="41"/>
      <c r="BM31" s="68">
        <f t="shared" si="9"/>
        <v>6.583333333333333</v>
      </c>
      <c r="BN31" s="99">
        <f t="shared" si="10"/>
        <v>6.583333333333333</v>
      </c>
      <c r="BO31" s="69" t="str">
        <f t="shared" si="11"/>
        <v>TBK</v>
      </c>
      <c r="BP31" s="42">
        <v>7</v>
      </c>
      <c r="BQ31" s="42">
        <v>7</v>
      </c>
      <c r="BR31" s="42">
        <v>8</v>
      </c>
      <c r="BS31" s="42">
        <v>7</v>
      </c>
      <c r="BT31" s="42"/>
      <c r="BU31" s="102">
        <f t="shared" si="15"/>
        <v>7</v>
      </c>
      <c r="BV31" s="67"/>
      <c r="BW31" s="41">
        <v>8</v>
      </c>
      <c r="BX31" s="41">
        <v>9</v>
      </c>
      <c r="BY31" s="42">
        <v>5</v>
      </c>
      <c r="BZ31" s="42"/>
      <c r="CA31" s="102">
        <f t="shared" si="16"/>
        <v>6</v>
      </c>
      <c r="CB31" s="102">
        <f t="shared" si="17"/>
        <v>6</v>
      </c>
      <c r="CC31" s="42">
        <v>8</v>
      </c>
      <c r="CD31" s="41">
        <v>7</v>
      </c>
      <c r="CE31" s="42">
        <v>7</v>
      </c>
      <c r="CF31" s="42"/>
      <c r="CG31" s="102">
        <f t="shared" si="18"/>
        <v>7</v>
      </c>
      <c r="CH31" s="102">
        <f t="shared" si="19"/>
        <v>7</v>
      </c>
      <c r="CI31" s="42">
        <v>7</v>
      </c>
      <c r="CJ31" s="41">
        <v>9</v>
      </c>
      <c r="CK31" s="92">
        <v>4</v>
      </c>
      <c r="CL31" s="42"/>
      <c r="CM31" s="102">
        <f t="shared" si="20"/>
        <v>5</v>
      </c>
      <c r="CN31" s="67"/>
      <c r="CO31" s="42">
        <v>3</v>
      </c>
      <c r="CP31" s="42">
        <v>8</v>
      </c>
      <c r="CQ31" s="41">
        <v>8</v>
      </c>
      <c r="CR31" s="41">
        <v>7</v>
      </c>
      <c r="CS31" s="92">
        <v>3</v>
      </c>
      <c r="CT31" s="42">
        <v>9</v>
      </c>
      <c r="CU31" s="104">
        <f t="shared" si="21"/>
        <v>4</v>
      </c>
      <c r="CV31" s="102">
        <f t="shared" si="22"/>
        <v>8</v>
      </c>
      <c r="CW31" s="42">
        <v>6</v>
      </c>
      <c r="CX31" s="41">
        <v>7</v>
      </c>
      <c r="CY31" s="41">
        <v>7</v>
      </c>
      <c r="CZ31" s="41">
        <v>7</v>
      </c>
      <c r="DA31" s="42">
        <v>7</v>
      </c>
      <c r="DB31" s="42"/>
      <c r="DC31" s="102">
        <f t="shared" si="23"/>
        <v>7</v>
      </c>
      <c r="DD31" s="66"/>
      <c r="DE31" s="42">
        <v>6</v>
      </c>
      <c r="DF31" s="42">
        <v>8</v>
      </c>
      <c r="DG31" s="41">
        <v>7</v>
      </c>
      <c r="DH31" s="42">
        <v>6</v>
      </c>
      <c r="DI31" s="42"/>
      <c r="DJ31" s="102">
        <f t="shared" si="24"/>
        <v>6</v>
      </c>
      <c r="DK31" s="66"/>
      <c r="DL31" s="42">
        <v>6</v>
      </c>
      <c r="DM31" s="41">
        <v>6</v>
      </c>
      <c r="DN31" s="41">
        <v>7</v>
      </c>
      <c r="DO31" s="95">
        <v>8</v>
      </c>
      <c r="DP31" s="95"/>
      <c r="DQ31" s="102">
        <f t="shared" si="25"/>
        <v>8</v>
      </c>
      <c r="DR31" s="95"/>
      <c r="DS31" s="99">
        <f t="shared" si="26"/>
        <v>6.217391304347826</v>
      </c>
      <c r="DT31" s="99">
        <f t="shared" si="27"/>
        <v>6.913043478260869</v>
      </c>
      <c r="DU31" s="97" t="str">
        <f t="shared" si="28"/>
        <v>TBK</v>
      </c>
      <c r="DV31" s="42">
        <v>7</v>
      </c>
      <c r="DW31" s="42">
        <v>8</v>
      </c>
      <c r="DX31" s="42">
        <v>8</v>
      </c>
      <c r="DY31" s="42">
        <v>5</v>
      </c>
      <c r="DZ31" s="42"/>
      <c r="EA31" s="102">
        <f t="shared" si="29"/>
        <v>6</v>
      </c>
      <c r="EB31" s="102">
        <f t="shared" si="30"/>
        <v>6</v>
      </c>
      <c r="EC31" s="67">
        <v>7</v>
      </c>
      <c r="ED31" s="67">
        <v>7</v>
      </c>
      <c r="EE31" s="67">
        <v>7</v>
      </c>
      <c r="EF31" s="67">
        <v>6</v>
      </c>
      <c r="EG31" s="67"/>
      <c r="EH31" s="102">
        <f t="shared" si="31"/>
        <v>6</v>
      </c>
      <c r="EI31" s="102">
        <f t="shared" si="32"/>
        <v>6</v>
      </c>
      <c r="EJ31" s="42">
        <v>7</v>
      </c>
      <c r="EK31" s="42">
        <v>7</v>
      </c>
      <c r="EL31" s="41">
        <v>9</v>
      </c>
      <c r="EM31" s="41">
        <v>7</v>
      </c>
      <c r="EN31" s="42">
        <v>9</v>
      </c>
      <c r="EO31" s="42"/>
      <c r="EP31" s="102">
        <f t="shared" si="33"/>
        <v>9</v>
      </c>
      <c r="EQ31" s="67"/>
      <c r="ER31" s="67">
        <v>7</v>
      </c>
      <c r="ES31" s="67">
        <v>6</v>
      </c>
      <c r="ET31" s="67">
        <v>7</v>
      </c>
      <c r="EU31" s="67">
        <v>7</v>
      </c>
      <c r="EV31" s="67">
        <v>8</v>
      </c>
      <c r="EW31" s="67">
        <v>6</v>
      </c>
      <c r="EX31" s="67"/>
      <c r="EY31" s="102">
        <f t="shared" si="34"/>
        <v>6</v>
      </c>
      <c r="EZ31" s="102">
        <f t="shared" si="35"/>
        <v>6</v>
      </c>
      <c r="FA31" s="42">
        <v>7</v>
      </c>
      <c r="FB31" s="41">
        <v>8</v>
      </c>
      <c r="FC31" s="41">
        <v>7</v>
      </c>
      <c r="FD31" s="41">
        <v>8</v>
      </c>
      <c r="FE31" s="41">
        <v>8</v>
      </c>
      <c r="FF31" s="42">
        <v>8</v>
      </c>
      <c r="FG31" s="42"/>
      <c r="FH31" s="102">
        <f t="shared" si="36"/>
        <v>8</v>
      </c>
      <c r="FI31" s="66"/>
      <c r="FJ31" s="42">
        <v>8</v>
      </c>
      <c r="FK31" s="41">
        <v>8</v>
      </c>
      <c r="FL31" s="41">
        <v>8</v>
      </c>
      <c r="FM31" s="42">
        <v>7</v>
      </c>
      <c r="FN31" s="42"/>
      <c r="FO31" s="102">
        <f t="shared" si="37"/>
        <v>7</v>
      </c>
      <c r="FP31" s="66"/>
      <c r="FQ31" s="42">
        <v>9</v>
      </c>
      <c r="FR31" s="42">
        <v>7</v>
      </c>
      <c r="FS31" s="70">
        <v>6</v>
      </c>
      <c r="FT31" s="42">
        <v>6</v>
      </c>
      <c r="FU31" s="42"/>
      <c r="FV31" s="102">
        <f t="shared" si="38"/>
        <v>6</v>
      </c>
      <c r="FW31" s="102">
        <f t="shared" si="39"/>
        <v>6</v>
      </c>
      <c r="FX31" s="67">
        <v>5</v>
      </c>
      <c r="FY31" s="67">
        <v>8</v>
      </c>
      <c r="FZ31" s="102">
        <v>7</v>
      </c>
      <c r="GA31" s="102"/>
      <c r="GB31" s="102">
        <f t="shared" si="40"/>
        <v>7</v>
      </c>
      <c r="GC31" s="99">
        <f t="shared" si="12"/>
        <v>6.961538461538462</v>
      </c>
      <c r="GD31" s="99">
        <f t="shared" si="13"/>
        <v>6.961538461538462</v>
      </c>
      <c r="GE31" s="97" t="str">
        <f t="shared" si="41"/>
        <v>TBK</v>
      </c>
      <c r="GF31" s="25">
        <v>9</v>
      </c>
      <c r="GG31" s="25">
        <v>6</v>
      </c>
      <c r="GH31" s="25">
        <v>5</v>
      </c>
      <c r="GI31" s="26"/>
      <c r="GJ31" s="102">
        <f t="shared" si="42"/>
        <v>6</v>
      </c>
      <c r="GK31" s="102">
        <f t="shared" si="43"/>
        <v>6</v>
      </c>
      <c r="GL31" s="26">
        <v>8</v>
      </c>
      <c r="GM31" s="26">
        <v>7</v>
      </c>
      <c r="GN31" s="25">
        <v>8</v>
      </c>
      <c r="GO31" s="42">
        <v>8</v>
      </c>
      <c r="GP31" s="26">
        <v>7</v>
      </c>
      <c r="GQ31" s="26"/>
      <c r="GR31" s="102">
        <f t="shared" si="44"/>
        <v>7</v>
      </c>
      <c r="GS31" s="102">
        <f t="shared" si="45"/>
        <v>7</v>
      </c>
      <c r="GT31" s="25">
        <v>5</v>
      </c>
      <c r="GU31" s="25">
        <v>6</v>
      </c>
      <c r="GV31" s="25">
        <v>6</v>
      </c>
      <c r="GW31" s="26">
        <v>8</v>
      </c>
      <c r="GX31" s="26"/>
      <c r="GY31" s="102">
        <f t="shared" si="46"/>
        <v>7</v>
      </c>
      <c r="GZ31" s="102">
        <f t="shared" si="47"/>
        <v>7</v>
      </c>
      <c r="HA31" s="25">
        <v>6</v>
      </c>
      <c r="HB31" s="25">
        <v>8</v>
      </c>
      <c r="HC31" s="25">
        <v>7</v>
      </c>
      <c r="HD31" s="26">
        <v>7</v>
      </c>
      <c r="HE31" s="26"/>
      <c r="HF31" s="102">
        <f t="shared" si="48"/>
        <v>7</v>
      </c>
      <c r="HG31" s="102">
        <f t="shared" si="49"/>
        <v>7</v>
      </c>
      <c r="HH31" s="25">
        <v>7</v>
      </c>
      <c r="HI31" s="25">
        <v>7</v>
      </c>
      <c r="HJ31" s="41">
        <v>8</v>
      </c>
      <c r="HK31" s="41"/>
      <c r="HL31" s="102">
        <f t="shared" si="50"/>
        <v>8</v>
      </c>
      <c r="HM31" s="102">
        <f t="shared" si="51"/>
        <v>8</v>
      </c>
      <c r="HN31" s="42">
        <v>7</v>
      </c>
      <c r="HO31" s="42">
        <v>7</v>
      </c>
      <c r="HP31" s="42">
        <v>8</v>
      </c>
      <c r="HQ31" s="42">
        <v>7</v>
      </c>
      <c r="HR31" s="41">
        <v>7</v>
      </c>
      <c r="HS31" s="41"/>
      <c r="HT31" s="102">
        <f t="shared" si="52"/>
        <v>8</v>
      </c>
      <c r="HU31" s="102">
        <f t="shared" si="53"/>
        <v>7</v>
      </c>
      <c r="HV31" s="25">
        <v>8</v>
      </c>
      <c r="HW31" s="25">
        <v>7</v>
      </c>
      <c r="HX31" s="25">
        <v>8</v>
      </c>
      <c r="HY31" s="25">
        <v>9</v>
      </c>
      <c r="HZ31" s="25">
        <v>8</v>
      </c>
      <c r="IA31" s="26">
        <v>8</v>
      </c>
      <c r="IB31" s="26"/>
      <c r="IC31" s="102">
        <f t="shared" si="54"/>
        <v>8</v>
      </c>
      <c r="ID31" s="102">
        <f t="shared" si="55"/>
        <v>8</v>
      </c>
      <c r="IE31" s="25"/>
      <c r="IF31" s="25"/>
      <c r="IG31" s="25"/>
      <c r="IH31" s="26"/>
      <c r="II31" s="26"/>
      <c r="IJ31" s="140"/>
      <c r="IK31" s="26"/>
      <c r="IL31" s="141">
        <f t="shared" si="14"/>
        <v>166</v>
      </c>
      <c r="IM31" s="142">
        <f t="shared" si="56"/>
        <v>7.217391304347826</v>
      </c>
      <c r="IN31" s="97" t="str">
        <f t="shared" si="57"/>
        <v>Kh¸</v>
      </c>
    </row>
    <row r="32" spans="1:248" ht="14.25" customHeight="1">
      <c r="A32" s="20">
        <v>27</v>
      </c>
      <c r="B32" s="21">
        <v>27</v>
      </c>
      <c r="C32" s="47" t="s">
        <v>166</v>
      </c>
      <c r="D32" s="47" t="s">
        <v>29</v>
      </c>
      <c r="E32" s="199" t="s">
        <v>225</v>
      </c>
      <c r="F32" s="47"/>
      <c r="G32" s="114" t="s">
        <v>197</v>
      </c>
      <c r="H32" s="42">
        <v>9</v>
      </c>
      <c r="I32" s="42">
        <v>8</v>
      </c>
      <c r="J32" s="42">
        <v>8</v>
      </c>
      <c r="K32" s="41">
        <v>5</v>
      </c>
      <c r="L32" s="41"/>
      <c r="M32" s="66">
        <f t="shared" si="0"/>
        <v>6</v>
      </c>
      <c r="N32" s="41"/>
      <c r="O32" s="42">
        <v>8</v>
      </c>
      <c r="P32" s="42">
        <v>8</v>
      </c>
      <c r="Q32" s="42">
        <v>8</v>
      </c>
      <c r="R32" s="42">
        <v>8</v>
      </c>
      <c r="S32" s="41">
        <v>6</v>
      </c>
      <c r="T32" s="41"/>
      <c r="U32" s="66">
        <f t="shared" si="1"/>
        <v>7</v>
      </c>
      <c r="V32" s="102">
        <f t="shared" si="2"/>
        <v>7</v>
      </c>
      <c r="W32" s="42">
        <v>8</v>
      </c>
      <c r="X32" s="42">
        <v>8</v>
      </c>
      <c r="Y32" s="42">
        <v>7</v>
      </c>
      <c r="Z32" s="42">
        <v>8</v>
      </c>
      <c r="AA32" s="41">
        <v>8</v>
      </c>
      <c r="AB32" s="41"/>
      <c r="AC32" s="66">
        <f t="shared" si="3"/>
        <v>8</v>
      </c>
      <c r="AD32" s="41"/>
      <c r="AE32" s="42">
        <v>8</v>
      </c>
      <c r="AF32" s="42">
        <v>8</v>
      </c>
      <c r="AG32" s="42">
        <v>8</v>
      </c>
      <c r="AH32" s="42">
        <v>8</v>
      </c>
      <c r="AI32" s="42">
        <v>8</v>
      </c>
      <c r="AJ32" s="41">
        <v>7</v>
      </c>
      <c r="AK32" s="41"/>
      <c r="AL32" s="66">
        <f t="shared" si="4"/>
        <v>7</v>
      </c>
      <c r="AM32" s="41"/>
      <c r="AN32" s="42">
        <v>8</v>
      </c>
      <c r="AO32" s="42">
        <v>8</v>
      </c>
      <c r="AP32" s="42">
        <v>7</v>
      </c>
      <c r="AQ32" s="41">
        <v>6</v>
      </c>
      <c r="AR32" s="41"/>
      <c r="AS32" s="66">
        <f t="shared" si="5"/>
        <v>7</v>
      </c>
      <c r="AT32" s="41"/>
      <c r="AU32" s="42">
        <v>6</v>
      </c>
      <c r="AV32" s="42">
        <v>6</v>
      </c>
      <c r="AW32" s="42">
        <v>7</v>
      </c>
      <c r="AX32" s="41">
        <v>5</v>
      </c>
      <c r="AY32" s="41"/>
      <c r="AZ32" s="66">
        <f t="shared" si="6"/>
        <v>5</v>
      </c>
      <c r="BA32" s="102">
        <f t="shared" si="7"/>
        <v>5</v>
      </c>
      <c r="BB32" s="41">
        <v>8</v>
      </c>
      <c r="BC32" s="41">
        <v>8</v>
      </c>
      <c r="BD32" s="41">
        <v>8</v>
      </c>
      <c r="BE32" s="41">
        <v>7</v>
      </c>
      <c r="BF32" s="41"/>
      <c r="BG32" s="66">
        <f t="shared" si="8"/>
        <v>7</v>
      </c>
      <c r="BH32" s="41"/>
      <c r="BI32" s="42">
        <v>9</v>
      </c>
      <c r="BJ32" s="42">
        <v>6</v>
      </c>
      <c r="BK32" s="41">
        <v>8</v>
      </c>
      <c r="BL32" s="41"/>
      <c r="BM32" s="68">
        <f t="shared" si="9"/>
        <v>6.791666666666667</v>
      </c>
      <c r="BN32" s="99">
        <f t="shared" si="10"/>
        <v>6.791666666666667</v>
      </c>
      <c r="BO32" s="69" t="str">
        <f t="shared" si="11"/>
        <v>TBK</v>
      </c>
      <c r="BP32" s="42">
        <v>6</v>
      </c>
      <c r="BQ32" s="42">
        <v>7</v>
      </c>
      <c r="BR32" s="42">
        <v>7</v>
      </c>
      <c r="BS32" s="42">
        <v>8</v>
      </c>
      <c r="BT32" s="42"/>
      <c r="BU32" s="102">
        <f t="shared" si="15"/>
        <v>8</v>
      </c>
      <c r="BV32" s="67"/>
      <c r="BW32" s="41">
        <v>9</v>
      </c>
      <c r="BX32" s="41">
        <v>8</v>
      </c>
      <c r="BY32" s="42">
        <v>8</v>
      </c>
      <c r="BZ32" s="42"/>
      <c r="CA32" s="102">
        <f t="shared" si="16"/>
        <v>8</v>
      </c>
      <c r="CB32" s="102">
        <f t="shared" si="17"/>
        <v>8</v>
      </c>
      <c r="CC32" s="42">
        <v>8</v>
      </c>
      <c r="CD32" s="41">
        <v>10</v>
      </c>
      <c r="CE32" s="42">
        <v>8</v>
      </c>
      <c r="CF32" s="42"/>
      <c r="CG32" s="102">
        <f t="shared" si="18"/>
        <v>8</v>
      </c>
      <c r="CH32" s="102">
        <f t="shared" si="19"/>
        <v>8</v>
      </c>
      <c r="CI32" s="42">
        <v>7</v>
      </c>
      <c r="CJ32" s="41">
        <v>9</v>
      </c>
      <c r="CK32" s="42">
        <v>9</v>
      </c>
      <c r="CL32" s="42"/>
      <c r="CM32" s="102">
        <f t="shared" si="20"/>
        <v>9</v>
      </c>
      <c r="CN32" s="67"/>
      <c r="CO32" s="42">
        <v>9</v>
      </c>
      <c r="CP32" s="42">
        <v>8</v>
      </c>
      <c r="CQ32" s="41">
        <v>9</v>
      </c>
      <c r="CR32" s="41">
        <v>8</v>
      </c>
      <c r="CS32" s="42">
        <v>6</v>
      </c>
      <c r="CT32" s="42"/>
      <c r="CU32" s="102">
        <f t="shared" si="21"/>
        <v>7</v>
      </c>
      <c r="CV32" s="102">
        <f t="shared" si="22"/>
        <v>7</v>
      </c>
      <c r="CW32" s="42">
        <v>7</v>
      </c>
      <c r="CX32" s="41">
        <v>7</v>
      </c>
      <c r="CY32" s="41">
        <v>7</v>
      </c>
      <c r="CZ32" s="41">
        <v>9</v>
      </c>
      <c r="DA32" s="42">
        <v>6</v>
      </c>
      <c r="DB32" s="42"/>
      <c r="DC32" s="102">
        <f t="shared" si="23"/>
        <v>6</v>
      </c>
      <c r="DD32" s="66"/>
      <c r="DE32" s="42">
        <v>5</v>
      </c>
      <c r="DF32" s="42">
        <v>7</v>
      </c>
      <c r="DG32" s="41">
        <v>8</v>
      </c>
      <c r="DH32" s="42">
        <v>6</v>
      </c>
      <c r="DI32" s="42"/>
      <c r="DJ32" s="102">
        <f t="shared" si="24"/>
        <v>6</v>
      </c>
      <c r="DK32" s="66"/>
      <c r="DL32" s="42">
        <v>7</v>
      </c>
      <c r="DM32" s="41">
        <v>8</v>
      </c>
      <c r="DN32" s="41">
        <v>6</v>
      </c>
      <c r="DO32" s="95">
        <v>6</v>
      </c>
      <c r="DP32" s="95"/>
      <c r="DQ32" s="102">
        <f t="shared" si="25"/>
        <v>6</v>
      </c>
      <c r="DR32" s="95"/>
      <c r="DS32" s="99">
        <f t="shared" si="26"/>
        <v>7.043478260869565</v>
      </c>
      <c r="DT32" s="99">
        <f t="shared" si="27"/>
        <v>7.043478260869565</v>
      </c>
      <c r="DU32" s="97" t="str">
        <f t="shared" si="28"/>
        <v>Kh¸</v>
      </c>
      <c r="DV32" s="42">
        <v>9</v>
      </c>
      <c r="DW32" s="42">
        <v>8</v>
      </c>
      <c r="DX32" s="42">
        <v>8</v>
      </c>
      <c r="DY32" s="42">
        <v>8</v>
      </c>
      <c r="DZ32" s="42"/>
      <c r="EA32" s="102">
        <f t="shared" si="29"/>
        <v>8</v>
      </c>
      <c r="EB32" s="102">
        <f t="shared" si="30"/>
        <v>8</v>
      </c>
      <c r="EC32" s="67">
        <v>8</v>
      </c>
      <c r="ED32" s="67">
        <v>8</v>
      </c>
      <c r="EE32" s="67">
        <v>8</v>
      </c>
      <c r="EF32" s="67">
        <v>8</v>
      </c>
      <c r="EG32" s="67"/>
      <c r="EH32" s="102">
        <f t="shared" si="31"/>
        <v>8</v>
      </c>
      <c r="EI32" s="102">
        <f t="shared" si="32"/>
        <v>8</v>
      </c>
      <c r="EJ32" s="42">
        <v>7</v>
      </c>
      <c r="EK32" s="42">
        <v>7</v>
      </c>
      <c r="EL32" s="41">
        <v>9</v>
      </c>
      <c r="EM32" s="41">
        <v>8</v>
      </c>
      <c r="EN32" s="42">
        <v>8</v>
      </c>
      <c r="EO32" s="42"/>
      <c r="EP32" s="102">
        <f t="shared" si="33"/>
        <v>8</v>
      </c>
      <c r="EQ32" s="67"/>
      <c r="ER32" s="67">
        <v>6</v>
      </c>
      <c r="ES32" s="67">
        <v>7</v>
      </c>
      <c r="ET32" s="67">
        <v>6</v>
      </c>
      <c r="EU32" s="67">
        <v>8</v>
      </c>
      <c r="EV32" s="67">
        <v>7</v>
      </c>
      <c r="EW32" s="67">
        <v>5</v>
      </c>
      <c r="EX32" s="67"/>
      <c r="EY32" s="102">
        <f t="shared" si="34"/>
        <v>6</v>
      </c>
      <c r="EZ32" s="102">
        <f t="shared" si="35"/>
        <v>6</v>
      </c>
      <c r="FA32" s="42">
        <v>8</v>
      </c>
      <c r="FB32" s="41">
        <v>7</v>
      </c>
      <c r="FC32" s="41">
        <v>8</v>
      </c>
      <c r="FD32" s="41">
        <v>8</v>
      </c>
      <c r="FE32" s="41">
        <v>8</v>
      </c>
      <c r="FF32" s="42">
        <v>9</v>
      </c>
      <c r="FG32" s="42"/>
      <c r="FH32" s="102">
        <f t="shared" si="36"/>
        <v>9</v>
      </c>
      <c r="FI32" s="66"/>
      <c r="FJ32" s="42">
        <v>8</v>
      </c>
      <c r="FK32" s="41">
        <v>8</v>
      </c>
      <c r="FL32" s="41">
        <v>8</v>
      </c>
      <c r="FM32" s="42">
        <v>8</v>
      </c>
      <c r="FN32" s="42"/>
      <c r="FO32" s="102">
        <f t="shared" si="37"/>
        <v>8</v>
      </c>
      <c r="FP32" s="66"/>
      <c r="FQ32" s="42">
        <v>8</v>
      </c>
      <c r="FR32" s="42">
        <v>7</v>
      </c>
      <c r="FS32" s="70">
        <v>7</v>
      </c>
      <c r="FT32" s="42">
        <v>5</v>
      </c>
      <c r="FU32" s="42"/>
      <c r="FV32" s="102">
        <f t="shared" si="38"/>
        <v>6</v>
      </c>
      <c r="FW32" s="102">
        <f t="shared" si="39"/>
        <v>6</v>
      </c>
      <c r="FX32" s="67">
        <v>8</v>
      </c>
      <c r="FY32" s="67">
        <v>8</v>
      </c>
      <c r="FZ32" s="102">
        <v>8</v>
      </c>
      <c r="GA32" s="102"/>
      <c r="GB32" s="102">
        <f t="shared" si="40"/>
        <v>8</v>
      </c>
      <c r="GC32" s="99">
        <f t="shared" si="12"/>
        <v>7.576923076923077</v>
      </c>
      <c r="GD32" s="99">
        <f t="shared" si="13"/>
        <v>7.576923076923077</v>
      </c>
      <c r="GE32" s="97" t="str">
        <f t="shared" si="41"/>
        <v>Kh¸</v>
      </c>
      <c r="GF32" s="25">
        <v>8</v>
      </c>
      <c r="GG32" s="25">
        <v>8</v>
      </c>
      <c r="GH32" s="25">
        <v>5</v>
      </c>
      <c r="GI32" s="26"/>
      <c r="GJ32" s="102">
        <f t="shared" si="42"/>
        <v>6</v>
      </c>
      <c r="GK32" s="102">
        <f t="shared" si="43"/>
        <v>6</v>
      </c>
      <c r="GL32" s="26">
        <v>8</v>
      </c>
      <c r="GM32" s="26">
        <v>7</v>
      </c>
      <c r="GN32" s="25">
        <v>8</v>
      </c>
      <c r="GO32" s="42">
        <v>8</v>
      </c>
      <c r="GP32" s="26">
        <v>9</v>
      </c>
      <c r="GQ32" s="26"/>
      <c r="GR32" s="102">
        <f t="shared" si="44"/>
        <v>9</v>
      </c>
      <c r="GS32" s="102">
        <f t="shared" si="45"/>
        <v>9</v>
      </c>
      <c r="GT32" s="25">
        <v>6</v>
      </c>
      <c r="GU32" s="25">
        <v>5</v>
      </c>
      <c r="GV32" s="25">
        <v>6</v>
      </c>
      <c r="GW32" s="26">
        <v>8</v>
      </c>
      <c r="GX32" s="26"/>
      <c r="GY32" s="102">
        <f t="shared" si="46"/>
        <v>7</v>
      </c>
      <c r="GZ32" s="102">
        <f t="shared" si="47"/>
        <v>7</v>
      </c>
      <c r="HA32" s="25">
        <v>7</v>
      </c>
      <c r="HB32" s="25">
        <v>7</v>
      </c>
      <c r="HC32" s="25">
        <v>7</v>
      </c>
      <c r="HD32" s="26">
        <v>8</v>
      </c>
      <c r="HE32" s="26"/>
      <c r="HF32" s="102">
        <f t="shared" si="48"/>
        <v>8</v>
      </c>
      <c r="HG32" s="102">
        <f t="shared" si="49"/>
        <v>8</v>
      </c>
      <c r="HH32" s="25">
        <v>7</v>
      </c>
      <c r="HI32" s="25">
        <v>5</v>
      </c>
      <c r="HJ32" s="41">
        <v>8</v>
      </c>
      <c r="HK32" s="41"/>
      <c r="HL32" s="102">
        <f t="shared" si="50"/>
        <v>7</v>
      </c>
      <c r="HM32" s="102">
        <f t="shared" si="51"/>
        <v>7</v>
      </c>
      <c r="HN32" s="42">
        <v>8</v>
      </c>
      <c r="HO32" s="42">
        <v>8</v>
      </c>
      <c r="HP32" s="42">
        <v>8</v>
      </c>
      <c r="HQ32" s="42">
        <v>8</v>
      </c>
      <c r="HR32" s="41">
        <v>9</v>
      </c>
      <c r="HS32" s="41"/>
      <c r="HT32" s="102">
        <f t="shared" si="52"/>
        <v>10</v>
      </c>
      <c r="HU32" s="102">
        <f t="shared" si="53"/>
        <v>9</v>
      </c>
      <c r="HV32" s="25">
        <v>7</v>
      </c>
      <c r="HW32" s="25">
        <v>8</v>
      </c>
      <c r="HX32" s="25">
        <v>8</v>
      </c>
      <c r="HY32" s="25">
        <v>8</v>
      </c>
      <c r="HZ32" s="25">
        <v>8</v>
      </c>
      <c r="IA32" s="26">
        <v>8</v>
      </c>
      <c r="IB32" s="26"/>
      <c r="IC32" s="102">
        <f t="shared" si="54"/>
        <v>8</v>
      </c>
      <c r="ID32" s="102">
        <f t="shared" si="55"/>
        <v>8</v>
      </c>
      <c r="IE32" s="25"/>
      <c r="IF32" s="25"/>
      <c r="IG32" s="25"/>
      <c r="IH32" s="26"/>
      <c r="II32" s="26"/>
      <c r="IJ32" s="140"/>
      <c r="IK32" s="26"/>
      <c r="IL32" s="141">
        <f t="shared" si="14"/>
        <v>183</v>
      </c>
      <c r="IM32" s="142">
        <f t="shared" si="56"/>
        <v>7.956521739130435</v>
      </c>
      <c r="IN32" s="97" t="str">
        <f t="shared" si="57"/>
        <v>Kh¸</v>
      </c>
    </row>
    <row r="33" spans="1:248" ht="14.25" customHeight="1">
      <c r="A33" s="20">
        <v>28</v>
      </c>
      <c r="B33" s="21">
        <v>28</v>
      </c>
      <c r="C33" s="47" t="s">
        <v>17</v>
      </c>
      <c r="D33" s="47" t="s">
        <v>87</v>
      </c>
      <c r="E33" s="199" t="s">
        <v>226</v>
      </c>
      <c r="F33" s="47"/>
      <c r="G33" s="114" t="s">
        <v>197</v>
      </c>
      <c r="H33" s="42">
        <v>8</v>
      </c>
      <c r="I33" s="42">
        <v>9</v>
      </c>
      <c r="J33" s="42">
        <v>8</v>
      </c>
      <c r="K33" s="41">
        <v>7</v>
      </c>
      <c r="L33" s="41"/>
      <c r="M33" s="66">
        <f t="shared" si="0"/>
        <v>7</v>
      </c>
      <c r="N33" s="41"/>
      <c r="O33" s="42">
        <v>7</v>
      </c>
      <c r="P33" s="42">
        <v>7</v>
      </c>
      <c r="Q33" s="42">
        <v>7</v>
      </c>
      <c r="R33" s="42">
        <v>7</v>
      </c>
      <c r="S33" s="41">
        <v>7</v>
      </c>
      <c r="T33" s="41"/>
      <c r="U33" s="66">
        <f t="shared" si="1"/>
        <v>7</v>
      </c>
      <c r="V33" s="102">
        <f t="shared" si="2"/>
        <v>7</v>
      </c>
      <c r="W33" s="42">
        <v>7</v>
      </c>
      <c r="X33" s="42">
        <v>8</v>
      </c>
      <c r="Y33" s="42">
        <v>8</v>
      </c>
      <c r="Z33" s="42">
        <v>7</v>
      </c>
      <c r="AA33" s="41">
        <v>9</v>
      </c>
      <c r="AB33" s="41"/>
      <c r="AC33" s="66">
        <f t="shared" si="3"/>
        <v>9</v>
      </c>
      <c r="AD33" s="41"/>
      <c r="AE33" s="42">
        <v>8</v>
      </c>
      <c r="AF33" s="42">
        <v>8</v>
      </c>
      <c r="AG33" s="42">
        <v>8</v>
      </c>
      <c r="AH33" s="42">
        <v>7</v>
      </c>
      <c r="AI33" s="42">
        <v>7</v>
      </c>
      <c r="AJ33" s="41">
        <v>7</v>
      </c>
      <c r="AK33" s="41"/>
      <c r="AL33" s="66">
        <f t="shared" si="4"/>
        <v>7</v>
      </c>
      <c r="AM33" s="41"/>
      <c r="AN33" s="42">
        <v>7</v>
      </c>
      <c r="AO33" s="42">
        <v>7</v>
      </c>
      <c r="AP33" s="42">
        <v>8</v>
      </c>
      <c r="AQ33" s="41">
        <v>8</v>
      </c>
      <c r="AR33" s="41"/>
      <c r="AS33" s="66">
        <f t="shared" si="5"/>
        <v>8</v>
      </c>
      <c r="AT33" s="41"/>
      <c r="AU33" s="42">
        <v>7</v>
      </c>
      <c r="AV33" s="42">
        <v>6</v>
      </c>
      <c r="AW33" s="42">
        <v>6</v>
      </c>
      <c r="AX33" s="41">
        <v>6</v>
      </c>
      <c r="AY33" s="41"/>
      <c r="AZ33" s="66">
        <f t="shared" si="6"/>
        <v>6</v>
      </c>
      <c r="BA33" s="102">
        <f t="shared" si="7"/>
        <v>6</v>
      </c>
      <c r="BB33" s="41">
        <v>7</v>
      </c>
      <c r="BC33" s="41">
        <v>7</v>
      </c>
      <c r="BD33" s="41">
        <v>8</v>
      </c>
      <c r="BE33" s="41">
        <v>8</v>
      </c>
      <c r="BF33" s="41"/>
      <c r="BG33" s="66">
        <f t="shared" si="8"/>
        <v>8</v>
      </c>
      <c r="BH33" s="41"/>
      <c r="BI33" s="42">
        <v>7</v>
      </c>
      <c r="BJ33" s="42">
        <v>6</v>
      </c>
      <c r="BK33" s="41">
        <v>7</v>
      </c>
      <c r="BL33" s="41"/>
      <c r="BM33" s="68">
        <f t="shared" si="9"/>
        <v>7.458333333333333</v>
      </c>
      <c r="BN33" s="99">
        <f t="shared" si="10"/>
        <v>7.458333333333333</v>
      </c>
      <c r="BO33" s="69" t="str">
        <f t="shared" si="11"/>
        <v>Kh¸</v>
      </c>
      <c r="BP33" s="42">
        <v>7</v>
      </c>
      <c r="BQ33" s="42">
        <v>7</v>
      </c>
      <c r="BR33" s="42">
        <v>7</v>
      </c>
      <c r="BS33" s="42">
        <v>8</v>
      </c>
      <c r="BT33" s="42"/>
      <c r="BU33" s="102">
        <f t="shared" si="15"/>
        <v>8</v>
      </c>
      <c r="BV33" s="67"/>
      <c r="BW33" s="41">
        <v>7</v>
      </c>
      <c r="BX33" s="41">
        <v>9</v>
      </c>
      <c r="BY33" s="42">
        <v>5</v>
      </c>
      <c r="BZ33" s="42"/>
      <c r="CA33" s="102">
        <f t="shared" si="16"/>
        <v>6</v>
      </c>
      <c r="CB33" s="102">
        <f t="shared" si="17"/>
        <v>6</v>
      </c>
      <c r="CC33" s="42">
        <v>8</v>
      </c>
      <c r="CD33" s="41">
        <v>9</v>
      </c>
      <c r="CE33" s="42">
        <v>7</v>
      </c>
      <c r="CF33" s="42"/>
      <c r="CG33" s="102">
        <f t="shared" si="18"/>
        <v>7</v>
      </c>
      <c r="CH33" s="102">
        <f t="shared" si="19"/>
        <v>7</v>
      </c>
      <c r="CI33" s="42">
        <v>7</v>
      </c>
      <c r="CJ33" s="41">
        <v>8</v>
      </c>
      <c r="CK33" s="42">
        <v>9</v>
      </c>
      <c r="CL33" s="42"/>
      <c r="CM33" s="102">
        <f t="shared" si="20"/>
        <v>9</v>
      </c>
      <c r="CN33" s="67"/>
      <c r="CO33" s="42">
        <v>6</v>
      </c>
      <c r="CP33" s="42">
        <v>8</v>
      </c>
      <c r="CQ33" s="41">
        <v>8</v>
      </c>
      <c r="CR33" s="41">
        <v>7</v>
      </c>
      <c r="CS33" s="42">
        <v>6</v>
      </c>
      <c r="CT33" s="42"/>
      <c r="CU33" s="102">
        <f t="shared" si="21"/>
        <v>6</v>
      </c>
      <c r="CV33" s="102">
        <f t="shared" si="22"/>
        <v>6</v>
      </c>
      <c r="CW33" s="42">
        <v>7</v>
      </c>
      <c r="CX33" s="41">
        <v>6</v>
      </c>
      <c r="CY33" s="41">
        <v>8</v>
      </c>
      <c r="CZ33" s="41">
        <v>8</v>
      </c>
      <c r="DA33" s="42">
        <v>6</v>
      </c>
      <c r="DB33" s="42"/>
      <c r="DC33" s="102">
        <f t="shared" si="23"/>
        <v>6</v>
      </c>
      <c r="DD33" s="66"/>
      <c r="DE33" s="42">
        <v>7</v>
      </c>
      <c r="DF33" s="42">
        <v>7</v>
      </c>
      <c r="DG33" s="41">
        <v>8</v>
      </c>
      <c r="DH33" s="42">
        <v>7</v>
      </c>
      <c r="DI33" s="42"/>
      <c r="DJ33" s="102">
        <f t="shared" si="24"/>
        <v>7</v>
      </c>
      <c r="DK33" s="66"/>
      <c r="DL33" s="42">
        <v>6</v>
      </c>
      <c r="DM33" s="41">
        <v>7</v>
      </c>
      <c r="DN33" s="41">
        <v>6</v>
      </c>
      <c r="DO33" s="95">
        <v>9</v>
      </c>
      <c r="DP33" s="95"/>
      <c r="DQ33" s="102">
        <f t="shared" si="25"/>
        <v>8</v>
      </c>
      <c r="DR33" s="95"/>
      <c r="DS33" s="99">
        <f t="shared" si="26"/>
        <v>7</v>
      </c>
      <c r="DT33" s="99">
        <f t="shared" si="27"/>
        <v>7</v>
      </c>
      <c r="DU33" s="97" t="str">
        <f t="shared" si="28"/>
        <v>Kh¸</v>
      </c>
      <c r="DV33" s="42">
        <v>7</v>
      </c>
      <c r="DW33" s="42">
        <v>8</v>
      </c>
      <c r="DX33" s="42">
        <v>8</v>
      </c>
      <c r="DY33" s="42">
        <v>7</v>
      </c>
      <c r="DZ33" s="42"/>
      <c r="EA33" s="102">
        <f t="shared" si="29"/>
        <v>7</v>
      </c>
      <c r="EB33" s="102">
        <f t="shared" si="30"/>
        <v>7</v>
      </c>
      <c r="EC33" s="67">
        <v>7</v>
      </c>
      <c r="ED33" s="67">
        <v>7</v>
      </c>
      <c r="EE33" s="67">
        <v>7</v>
      </c>
      <c r="EF33" s="67">
        <v>7</v>
      </c>
      <c r="EG33" s="67"/>
      <c r="EH33" s="102">
        <f t="shared" si="31"/>
        <v>7</v>
      </c>
      <c r="EI33" s="102">
        <f t="shared" si="32"/>
        <v>7</v>
      </c>
      <c r="EJ33" s="42">
        <v>7</v>
      </c>
      <c r="EK33" s="42">
        <v>7</v>
      </c>
      <c r="EL33" s="41">
        <v>7</v>
      </c>
      <c r="EM33" s="41">
        <v>7</v>
      </c>
      <c r="EN33" s="42">
        <v>7</v>
      </c>
      <c r="EO33" s="42"/>
      <c r="EP33" s="102">
        <f t="shared" si="33"/>
        <v>7</v>
      </c>
      <c r="EQ33" s="67"/>
      <c r="ER33" s="67">
        <v>6</v>
      </c>
      <c r="ES33" s="67">
        <v>7</v>
      </c>
      <c r="ET33" s="67">
        <v>7</v>
      </c>
      <c r="EU33" s="67">
        <v>6</v>
      </c>
      <c r="EV33" s="67">
        <v>7</v>
      </c>
      <c r="EW33" s="67">
        <v>8</v>
      </c>
      <c r="EX33" s="67"/>
      <c r="EY33" s="102">
        <f t="shared" si="34"/>
        <v>8</v>
      </c>
      <c r="EZ33" s="102">
        <f t="shared" si="35"/>
        <v>8</v>
      </c>
      <c r="FA33" s="42">
        <v>7</v>
      </c>
      <c r="FB33" s="41">
        <v>8</v>
      </c>
      <c r="FC33" s="41">
        <v>9</v>
      </c>
      <c r="FD33" s="41">
        <v>8</v>
      </c>
      <c r="FE33" s="41">
        <v>8</v>
      </c>
      <c r="FF33" s="42">
        <v>9</v>
      </c>
      <c r="FG33" s="42"/>
      <c r="FH33" s="102">
        <f t="shared" si="36"/>
        <v>9</v>
      </c>
      <c r="FI33" s="66"/>
      <c r="FJ33" s="42">
        <v>7</v>
      </c>
      <c r="FK33" s="41">
        <v>8</v>
      </c>
      <c r="FL33" s="41">
        <v>8</v>
      </c>
      <c r="FM33" s="42">
        <v>7</v>
      </c>
      <c r="FN33" s="42"/>
      <c r="FO33" s="102">
        <f t="shared" si="37"/>
        <v>7</v>
      </c>
      <c r="FP33" s="66"/>
      <c r="FQ33" s="42">
        <v>9</v>
      </c>
      <c r="FR33" s="42">
        <v>7</v>
      </c>
      <c r="FS33" s="41">
        <v>5</v>
      </c>
      <c r="FT33" s="42">
        <v>7</v>
      </c>
      <c r="FU33" s="42"/>
      <c r="FV33" s="102">
        <f t="shared" si="38"/>
        <v>7</v>
      </c>
      <c r="FW33" s="102">
        <f t="shared" si="39"/>
        <v>7</v>
      </c>
      <c r="FX33" s="67">
        <v>5</v>
      </c>
      <c r="FY33" s="67">
        <v>5</v>
      </c>
      <c r="FZ33" s="102">
        <v>5</v>
      </c>
      <c r="GA33" s="102"/>
      <c r="GB33" s="102">
        <f t="shared" si="40"/>
        <v>5</v>
      </c>
      <c r="GC33" s="99">
        <f t="shared" si="12"/>
        <v>7.576923076923077</v>
      </c>
      <c r="GD33" s="99">
        <f t="shared" si="13"/>
        <v>7.576923076923077</v>
      </c>
      <c r="GE33" s="97" t="str">
        <f t="shared" si="41"/>
        <v>Kh¸</v>
      </c>
      <c r="GF33" s="25">
        <v>8</v>
      </c>
      <c r="GG33" s="25">
        <v>6</v>
      </c>
      <c r="GH33" s="25">
        <v>7</v>
      </c>
      <c r="GI33" s="26"/>
      <c r="GJ33" s="102">
        <f t="shared" si="42"/>
        <v>7</v>
      </c>
      <c r="GK33" s="102">
        <f t="shared" si="43"/>
        <v>7</v>
      </c>
      <c r="GL33" s="26">
        <v>8</v>
      </c>
      <c r="GM33" s="26">
        <v>7</v>
      </c>
      <c r="GN33" s="25">
        <v>8</v>
      </c>
      <c r="GO33" s="42">
        <v>8</v>
      </c>
      <c r="GP33" s="26">
        <v>9</v>
      </c>
      <c r="GQ33" s="26"/>
      <c r="GR33" s="102">
        <f t="shared" si="44"/>
        <v>9</v>
      </c>
      <c r="GS33" s="102">
        <f t="shared" si="45"/>
        <v>9</v>
      </c>
      <c r="GT33" s="25">
        <v>6</v>
      </c>
      <c r="GU33" s="25">
        <v>6</v>
      </c>
      <c r="GV33" s="25">
        <v>7</v>
      </c>
      <c r="GW33" s="26">
        <v>7</v>
      </c>
      <c r="GX33" s="26"/>
      <c r="GY33" s="102">
        <f t="shared" si="46"/>
        <v>7</v>
      </c>
      <c r="GZ33" s="102">
        <f t="shared" si="47"/>
        <v>7</v>
      </c>
      <c r="HA33" s="25">
        <v>8</v>
      </c>
      <c r="HB33" s="25">
        <v>8</v>
      </c>
      <c r="HC33" s="25">
        <v>6</v>
      </c>
      <c r="HD33" s="26">
        <v>9</v>
      </c>
      <c r="HE33" s="26"/>
      <c r="HF33" s="102">
        <f t="shared" si="48"/>
        <v>9</v>
      </c>
      <c r="HG33" s="102">
        <f t="shared" si="49"/>
        <v>9</v>
      </c>
      <c r="HH33" s="25">
        <v>7</v>
      </c>
      <c r="HI33" s="25">
        <v>6</v>
      </c>
      <c r="HJ33" s="41">
        <v>7</v>
      </c>
      <c r="HK33" s="41"/>
      <c r="HL33" s="102">
        <f t="shared" si="50"/>
        <v>7</v>
      </c>
      <c r="HM33" s="102">
        <f t="shared" si="51"/>
        <v>7</v>
      </c>
      <c r="HN33" s="42">
        <v>8</v>
      </c>
      <c r="HO33" s="42">
        <v>8</v>
      </c>
      <c r="HP33" s="42">
        <v>8</v>
      </c>
      <c r="HQ33" s="42">
        <v>8</v>
      </c>
      <c r="HR33" s="41">
        <v>9</v>
      </c>
      <c r="HS33" s="41"/>
      <c r="HT33" s="102">
        <f t="shared" si="52"/>
        <v>10</v>
      </c>
      <c r="HU33" s="102">
        <f t="shared" si="53"/>
        <v>9</v>
      </c>
      <c r="HV33" s="25">
        <v>8</v>
      </c>
      <c r="HW33" s="25">
        <v>9</v>
      </c>
      <c r="HX33" s="25">
        <v>7</v>
      </c>
      <c r="HY33" s="25">
        <v>8</v>
      </c>
      <c r="HZ33" s="25">
        <v>8</v>
      </c>
      <c r="IA33" s="26">
        <v>9</v>
      </c>
      <c r="IB33" s="26"/>
      <c r="IC33" s="102">
        <f t="shared" si="54"/>
        <v>9</v>
      </c>
      <c r="ID33" s="102">
        <f t="shared" si="55"/>
        <v>9</v>
      </c>
      <c r="IE33" s="25"/>
      <c r="IF33" s="25"/>
      <c r="IG33" s="25"/>
      <c r="IH33" s="26"/>
      <c r="II33" s="26"/>
      <c r="IJ33" s="140"/>
      <c r="IK33" s="26"/>
      <c r="IL33" s="141">
        <f t="shared" si="14"/>
        <v>193</v>
      </c>
      <c r="IM33" s="142">
        <f t="shared" si="56"/>
        <v>8.391304347826088</v>
      </c>
      <c r="IN33" s="97" t="str">
        <f t="shared" si="57"/>
        <v>Giái</v>
      </c>
    </row>
    <row r="34" spans="1:248" ht="15" customHeight="1">
      <c r="A34" s="20">
        <v>29</v>
      </c>
      <c r="B34" s="21">
        <v>29</v>
      </c>
      <c r="C34" s="47" t="s">
        <v>88</v>
      </c>
      <c r="D34" s="47" t="s">
        <v>16</v>
      </c>
      <c r="E34" s="199" t="s">
        <v>227</v>
      </c>
      <c r="F34" s="47"/>
      <c r="G34" s="114" t="s">
        <v>197</v>
      </c>
      <c r="H34" s="42">
        <v>5</v>
      </c>
      <c r="I34" s="42">
        <v>7</v>
      </c>
      <c r="J34" s="42">
        <v>8</v>
      </c>
      <c r="K34" s="41">
        <v>5</v>
      </c>
      <c r="L34" s="41"/>
      <c r="M34" s="66">
        <f t="shared" si="0"/>
        <v>6</v>
      </c>
      <c r="N34" s="41"/>
      <c r="O34" s="42">
        <v>8</v>
      </c>
      <c r="P34" s="42">
        <v>7</v>
      </c>
      <c r="Q34" s="42">
        <v>7</v>
      </c>
      <c r="R34" s="42">
        <v>7</v>
      </c>
      <c r="S34" s="41">
        <v>6</v>
      </c>
      <c r="T34" s="41"/>
      <c r="U34" s="66">
        <f t="shared" si="1"/>
        <v>6</v>
      </c>
      <c r="V34" s="102">
        <f t="shared" si="2"/>
        <v>6</v>
      </c>
      <c r="W34" s="42">
        <v>9</v>
      </c>
      <c r="X34" s="42">
        <v>7</v>
      </c>
      <c r="Y34" s="42">
        <v>5</v>
      </c>
      <c r="Z34" s="42">
        <v>7</v>
      </c>
      <c r="AA34" s="41">
        <v>6</v>
      </c>
      <c r="AB34" s="41"/>
      <c r="AC34" s="66">
        <f t="shared" si="3"/>
        <v>6</v>
      </c>
      <c r="AD34" s="41"/>
      <c r="AE34" s="42">
        <v>7</v>
      </c>
      <c r="AF34" s="42">
        <v>8</v>
      </c>
      <c r="AG34" s="42">
        <v>8</v>
      </c>
      <c r="AH34" s="42">
        <v>8</v>
      </c>
      <c r="AI34" s="42">
        <v>9</v>
      </c>
      <c r="AJ34" s="41">
        <v>7</v>
      </c>
      <c r="AK34" s="41"/>
      <c r="AL34" s="66">
        <f t="shared" si="4"/>
        <v>7</v>
      </c>
      <c r="AM34" s="41"/>
      <c r="AN34" s="42">
        <v>8</v>
      </c>
      <c r="AO34" s="42">
        <v>7</v>
      </c>
      <c r="AP34" s="42">
        <v>7</v>
      </c>
      <c r="AQ34" s="41">
        <v>8</v>
      </c>
      <c r="AR34" s="41"/>
      <c r="AS34" s="66">
        <f t="shared" si="5"/>
        <v>8</v>
      </c>
      <c r="AT34" s="41"/>
      <c r="AU34" s="42">
        <v>7</v>
      </c>
      <c r="AV34" s="42">
        <v>6</v>
      </c>
      <c r="AW34" s="42">
        <v>8</v>
      </c>
      <c r="AX34" s="41">
        <v>6</v>
      </c>
      <c r="AY34" s="41"/>
      <c r="AZ34" s="66">
        <f t="shared" si="6"/>
        <v>6</v>
      </c>
      <c r="BA34" s="102">
        <f t="shared" si="7"/>
        <v>6</v>
      </c>
      <c r="BB34" s="41">
        <v>8</v>
      </c>
      <c r="BC34" s="41">
        <v>8</v>
      </c>
      <c r="BD34" s="41">
        <v>8</v>
      </c>
      <c r="BE34" s="41">
        <v>6</v>
      </c>
      <c r="BF34" s="41"/>
      <c r="BG34" s="66">
        <f t="shared" si="8"/>
        <v>7</v>
      </c>
      <c r="BH34" s="41"/>
      <c r="BI34" s="42">
        <v>7</v>
      </c>
      <c r="BJ34" s="42">
        <v>6</v>
      </c>
      <c r="BK34" s="41">
        <v>7</v>
      </c>
      <c r="BL34" s="41"/>
      <c r="BM34" s="68">
        <f t="shared" si="9"/>
        <v>6.583333333333333</v>
      </c>
      <c r="BN34" s="99">
        <f t="shared" si="10"/>
        <v>6.583333333333333</v>
      </c>
      <c r="BO34" s="69" t="str">
        <f t="shared" si="11"/>
        <v>TBK</v>
      </c>
      <c r="BP34" s="42">
        <v>7</v>
      </c>
      <c r="BQ34" s="42">
        <v>8</v>
      </c>
      <c r="BR34" s="42">
        <v>7</v>
      </c>
      <c r="BS34" s="42">
        <v>8</v>
      </c>
      <c r="BT34" s="42"/>
      <c r="BU34" s="102">
        <f t="shared" si="15"/>
        <v>8</v>
      </c>
      <c r="BV34" s="67"/>
      <c r="BW34" s="41">
        <v>8</v>
      </c>
      <c r="BX34" s="41">
        <v>9</v>
      </c>
      <c r="BY34" s="42">
        <v>7</v>
      </c>
      <c r="BZ34" s="42"/>
      <c r="CA34" s="102">
        <f t="shared" si="16"/>
        <v>7</v>
      </c>
      <c r="CB34" s="102">
        <f t="shared" si="17"/>
        <v>7</v>
      </c>
      <c r="CC34" s="42">
        <v>7</v>
      </c>
      <c r="CD34" s="41">
        <v>10</v>
      </c>
      <c r="CE34" s="42">
        <v>7</v>
      </c>
      <c r="CF34" s="42"/>
      <c r="CG34" s="102">
        <f t="shared" si="18"/>
        <v>7</v>
      </c>
      <c r="CH34" s="102">
        <f t="shared" si="19"/>
        <v>7</v>
      </c>
      <c r="CI34" s="42">
        <v>7</v>
      </c>
      <c r="CJ34" s="41">
        <v>7</v>
      </c>
      <c r="CK34" s="42">
        <v>10</v>
      </c>
      <c r="CL34" s="42"/>
      <c r="CM34" s="102">
        <f t="shared" si="20"/>
        <v>9</v>
      </c>
      <c r="CN34" s="67"/>
      <c r="CO34" s="42">
        <v>6</v>
      </c>
      <c r="CP34" s="42">
        <v>8</v>
      </c>
      <c r="CQ34" s="41">
        <v>8</v>
      </c>
      <c r="CR34" s="41">
        <v>7</v>
      </c>
      <c r="CS34" s="42">
        <v>5</v>
      </c>
      <c r="CT34" s="42"/>
      <c r="CU34" s="102">
        <f t="shared" si="21"/>
        <v>6</v>
      </c>
      <c r="CV34" s="102">
        <f t="shared" si="22"/>
        <v>6</v>
      </c>
      <c r="CW34" s="42">
        <v>6</v>
      </c>
      <c r="CX34" s="41">
        <v>7</v>
      </c>
      <c r="CY34" s="41">
        <v>6</v>
      </c>
      <c r="CZ34" s="41">
        <v>6</v>
      </c>
      <c r="DA34" s="42">
        <v>8</v>
      </c>
      <c r="DB34" s="42"/>
      <c r="DC34" s="102">
        <f t="shared" si="23"/>
        <v>7</v>
      </c>
      <c r="DD34" s="66"/>
      <c r="DE34" s="42">
        <v>8</v>
      </c>
      <c r="DF34" s="42">
        <v>7</v>
      </c>
      <c r="DG34" s="41">
        <v>7</v>
      </c>
      <c r="DH34" s="42">
        <v>6</v>
      </c>
      <c r="DI34" s="42"/>
      <c r="DJ34" s="102">
        <f t="shared" si="24"/>
        <v>6</v>
      </c>
      <c r="DK34" s="66"/>
      <c r="DL34" s="42">
        <v>8</v>
      </c>
      <c r="DM34" s="41">
        <v>7</v>
      </c>
      <c r="DN34" s="41">
        <v>8</v>
      </c>
      <c r="DO34" s="95">
        <v>7</v>
      </c>
      <c r="DP34" s="95"/>
      <c r="DQ34" s="102">
        <f t="shared" si="25"/>
        <v>7</v>
      </c>
      <c r="DR34" s="95"/>
      <c r="DS34" s="99">
        <f t="shared" si="26"/>
        <v>7</v>
      </c>
      <c r="DT34" s="99">
        <f t="shared" si="27"/>
        <v>7</v>
      </c>
      <c r="DU34" s="97" t="str">
        <f t="shared" si="28"/>
        <v>Kh¸</v>
      </c>
      <c r="DV34" s="42">
        <v>7</v>
      </c>
      <c r="DW34" s="42">
        <v>7</v>
      </c>
      <c r="DX34" s="42">
        <v>8</v>
      </c>
      <c r="DY34" s="42">
        <v>7</v>
      </c>
      <c r="DZ34" s="42"/>
      <c r="EA34" s="102">
        <f t="shared" si="29"/>
        <v>7</v>
      </c>
      <c r="EB34" s="102">
        <f t="shared" si="30"/>
        <v>7</v>
      </c>
      <c r="EC34" s="67">
        <v>7</v>
      </c>
      <c r="ED34" s="67">
        <v>7</v>
      </c>
      <c r="EE34" s="67">
        <v>7</v>
      </c>
      <c r="EF34" s="67">
        <v>5</v>
      </c>
      <c r="EG34" s="67"/>
      <c r="EH34" s="102">
        <f t="shared" si="31"/>
        <v>6</v>
      </c>
      <c r="EI34" s="102">
        <f t="shared" si="32"/>
        <v>6</v>
      </c>
      <c r="EJ34" s="42">
        <v>7</v>
      </c>
      <c r="EK34" s="42">
        <v>7</v>
      </c>
      <c r="EL34" s="41">
        <v>7</v>
      </c>
      <c r="EM34" s="41">
        <v>8</v>
      </c>
      <c r="EN34" s="42">
        <v>8</v>
      </c>
      <c r="EO34" s="42"/>
      <c r="EP34" s="102">
        <f t="shared" si="33"/>
        <v>8</v>
      </c>
      <c r="EQ34" s="67"/>
      <c r="ER34" s="67">
        <v>6</v>
      </c>
      <c r="ES34" s="67">
        <v>6</v>
      </c>
      <c r="ET34" s="67">
        <v>7</v>
      </c>
      <c r="EU34" s="67">
        <v>7</v>
      </c>
      <c r="EV34" s="67">
        <v>6</v>
      </c>
      <c r="EW34" s="124">
        <v>1</v>
      </c>
      <c r="EX34" s="67">
        <v>7</v>
      </c>
      <c r="EY34" s="104">
        <f t="shared" si="34"/>
        <v>3</v>
      </c>
      <c r="EZ34" s="102">
        <f t="shared" si="35"/>
        <v>7</v>
      </c>
      <c r="FA34" s="42">
        <v>7</v>
      </c>
      <c r="FB34" s="41">
        <v>6</v>
      </c>
      <c r="FC34" s="41">
        <v>8</v>
      </c>
      <c r="FD34" s="41">
        <v>8</v>
      </c>
      <c r="FE34" s="41">
        <v>8</v>
      </c>
      <c r="FF34" s="42">
        <v>7</v>
      </c>
      <c r="FG34" s="42"/>
      <c r="FH34" s="102">
        <f t="shared" si="36"/>
        <v>7</v>
      </c>
      <c r="FI34" s="66"/>
      <c r="FJ34" s="42">
        <v>7</v>
      </c>
      <c r="FK34" s="41">
        <v>7</v>
      </c>
      <c r="FL34" s="41">
        <v>8</v>
      </c>
      <c r="FM34" s="42">
        <v>7</v>
      </c>
      <c r="FN34" s="42"/>
      <c r="FO34" s="102">
        <f t="shared" si="37"/>
        <v>7</v>
      </c>
      <c r="FP34" s="66"/>
      <c r="FQ34" s="42">
        <v>8</v>
      </c>
      <c r="FR34" s="42">
        <v>5</v>
      </c>
      <c r="FS34" s="41">
        <v>6</v>
      </c>
      <c r="FT34" s="42">
        <v>5</v>
      </c>
      <c r="FU34" s="42"/>
      <c r="FV34" s="102">
        <f t="shared" si="38"/>
        <v>5</v>
      </c>
      <c r="FW34" s="102">
        <f t="shared" si="39"/>
        <v>5</v>
      </c>
      <c r="FX34" s="67">
        <v>5</v>
      </c>
      <c r="FY34" s="67">
        <v>6</v>
      </c>
      <c r="FZ34" s="102">
        <v>5</v>
      </c>
      <c r="GA34" s="102"/>
      <c r="GB34" s="102">
        <f t="shared" si="40"/>
        <v>5</v>
      </c>
      <c r="GC34" s="99">
        <f t="shared" si="12"/>
        <v>6.038461538461538</v>
      </c>
      <c r="GD34" s="99">
        <f t="shared" si="13"/>
        <v>6.8076923076923075</v>
      </c>
      <c r="GE34" s="97" t="str">
        <f t="shared" si="41"/>
        <v>TBK</v>
      </c>
      <c r="GF34" s="25">
        <v>7</v>
      </c>
      <c r="GG34" s="25">
        <v>6</v>
      </c>
      <c r="GH34" s="25">
        <v>7</v>
      </c>
      <c r="GI34" s="26"/>
      <c r="GJ34" s="102">
        <f t="shared" si="42"/>
        <v>7</v>
      </c>
      <c r="GK34" s="102">
        <f t="shared" si="43"/>
        <v>7</v>
      </c>
      <c r="GL34" s="26">
        <v>8</v>
      </c>
      <c r="GM34" s="26">
        <v>7</v>
      </c>
      <c r="GN34" s="25">
        <v>8</v>
      </c>
      <c r="GO34" s="25">
        <v>8</v>
      </c>
      <c r="GP34" s="26">
        <v>10</v>
      </c>
      <c r="GQ34" s="26"/>
      <c r="GR34" s="102">
        <f t="shared" si="44"/>
        <v>9</v>
      </c>
      <c r="GS34" s="102">
        <f t="shared" si="45"/>
        <v>9</v>
      </c>
      <c r="GT34" s="42">
        <v>6</v>
      </c>
      <c r="GU34" s="25">
        <v>5</v>
      </c>
      <c r="GV34" s="25">
        <v>6</v>
      </c>
      <c r="GW34" s="26">
        <v>7</v>
      </c>
      <c r="GX34" s="26"/>
      <c r="GY34" s="102">
        <f t="shared" si="46"/>
        <v>7</v>
      </c>
      <c r="GZ34" s="102">
        <f t="shared" si="47"/>
        <v>7</v>
      </c>
      <c r="HA34" s="25">
        <v>3</v>
      </c>
      <c r="HB34" s="25">
        <v>7</v>
      </c>
      <c r="HC34" s="25">
        <v>6</v>
      </c>
      <c r="HD34" s="26">
        <v>7</v>
      </c>
      <c r="HE34" s="26"/>
      <c r="HF34" s="102">
        <f t="shared" si="48"/>
        <v>7</v>
      </c>
      <c r="HG34" s="102">
        <f t="shared" si="49"/>
        <v>7</v>
      </c>
      <c r="HH34" s="25">
        <v>8</v>
      </c>
      <c r="HI34" s="25">
        <v>6</v>
      </c>
      <c r="HJ34" s="41">
        <v>6</v>
      </c>
      <c r="HK34" s="41"/>
      <c r="HL34" s="102">
        <f t="shared" si="50"/>
        <v>6</v>
      </c>
      <c r="HM34" s="102">
        <f t="shared" si="51"/>
        <v>6</v>
      </c>
      <c r="HN34" s="42">
        <v>6</v>
      </c>
      <c r="HO34" s="42">
        <v>6</v>
      </c>
      <c r="HP34" s="42">
        <v>6</v>
      </c>
      <c r="HQ34" s="42">
        <v>7</v>
      </c>
      <c r="HR34" s="41">
        <v>7</v>
      </c>
      <c r="HS34" s="41"/>
      <c r="HT34" s="102">
        <f t="shared" si="52"/>
        <v>7</v>
      </c>
      <c r="HU34" s="102">
        <f t="shared" si="53"/>
        <v>7</v>
      </c>
      <c r="HV34" s="25">
        <v>8</v>
      </c>
      <c r="HW34" s="25">
        <v>7</v>
      </c>
      <c r="HX34" s="25">
        <v>8</v>
      </c>
      <c r="HY34" s="25">
        <v>6</v>
      </c>
      <c r="HZ34" s="25">
        <v>9</v>
      </c>
      <c r="IA34" s="26">
        <v>6</v>
      </c>
      <c r="IB34" s="26"/>
      <c r="IC34" s="102">
        <f t="shared" si="54"/>
        <v>6</v>
      </c>
      <c r="ID34" s="102">
        <f t="shared" si="55"/>
        <v>6</v>
      </c>
      <c r="IE34" s="25"/>
      <c r="IF34" s="25"/>
      <c r="IG34" s="25"/>
      <c r="IH34" s="26"/>
      <c r="II34" s="26"/>
      <c r="IJ34" s="140"/>
      <c r="IK34" s="26"/>
      <c r="IL34" s="141">
        <f t="shared" si="14"/>
        <v>162</v>
      </c>
      <c r="IM34" s="142">
        <f t="shared" si="56"/>
        <v>7.043478260869565</v>
      </c>
      <c r="IN34" s="97" t="str">
        <f t="shared" si="57"/>
        <v>Kh¸</v>
      </c>
    </row>
    <row r="35" spans="1:248" ht="15" customHeight="1">
      <c r="A35" s="20">
        <v>30</v>
      </c>
      <c r="B35" s="21">
        <v>30</v>
      </c>
      <c r="C35" s="47" t="s">
        <v>14</v>
      </c>
      <c r="D35" s="47" t="s">
        <v>38</v>
      </c>
      <c r="E35" s="199" t="s">
        <v>228</v>
      </c>
      <c r="F35" s="47"/>
      <c r="G35" s="114" t="s">
        <v>197</v>
      </c>
      <c r="H35" s="42">
        <v>6</v>
      </c>
      <c r="I35" s="42">
        <v>8</v>
      </c>
      <c r="J35" s="42">
        <v>7</v>
      </c>
      <c r="K35" s="41">
        <v>6</v>
      </c>
      <c r="L35" s="41"/>
      <c r="M35" s="66">
        <f t="shared" si="0"/>
        <v>6</v>
      </c>
      <c r="N35" s="41"/>
      <c r="O35" s="42">
        <v>6</v>
      </c>
      <c r="P35" s="42">
        <v>6</v>
      </c>
      <c r="Q35" s="42">
        <v>7</v>
      </c>
      <c r="R35" s="42">
        <v>8</v>
      </c>
      <c r="S35" s="41">
        <v>5</v>
      </c>
      <c r="T35" s="41"/>
      <c r="U35" s="66">
        <f t="shared" si="1"/>
        <v>6</v>
      </c>
      <c r="V35" s="102">
        <f t="shared" si="2"/>
        <v>6</v>
      </c>
      <c r="W35" s="42">
        <v>8</v>
      </c>
      <c r="X35" s="42">
        <v>7</v>
      </c>
      <c r="Y35" s="42">
        <v>6</v>
      </c>
      <c r="Z35" s="42">
        <v>8</v>
      </c>
      <c r="AA35" s="41">
        <v>6</v>
      </c>
      <c r="AB35" s="41"/>
      <c r="AC35" s="66">
        <f t="shared" si="3"/>
        <v>6</v>
      </c>
      <c r="AD35" s="41"/>
      <c r="AE35" s="42">
        <v>7</v>
      </c>
      <c r="AF35" s="42">
        <v>8</v>
      </c>
      <c r="AG35" s="42">
        <v>8</v>
      </c>
      <c r="AH35" s="42">
        <v>7</v>
      </c>
      <c r="AI35" s="42">
        <v>8</v>
      </c>
      <c r="AJ35" s="41">
        <v>5</v>
      </c>
      <c r="AK35" s="41"/>
      <c r="AL35" s="66">
        <f t="shared" si="4"/>
        <v>6</v>
      </c>
      <c r="AM35" s="41"/>
      <c r="AN35" s="42">
        <v>7</v>
      </c>
      <c r="AO35" s="42">
        <v>7</v>
      </c>
      <c r="AP35" s="42">
        <v>8</v>
      </c>
      <c r="AQ35" s="41">
        <v>8</v>
      </c>
      <c r="AR35" s="41"/>
      <c r="AS35" s="66">
        <f t="shared" si="5"/>
        <v>8</v>
      </c>
      <c r="AT35" s="41"/>
      <c r="AU35" s="42">
        <v>5</v>
      </c>
      <c r="AV35" s="42">
        <v>7</v>
      </c>
      <c r="AW35" s="42">
        <v>6</v>
      </c>
      <c r="AX35" s="41">
        <v>7</v>
      </c>
      <c r="AY35" s="41"/>
      <c r="AZ35" s="66">
        <f t="shared" si="6"/>
        <v>7</v>
      </c>
      <c r="BA35" s="102">
        <f t="shared" si="7"/>
        <v>7</v>
      </c>
      <c r="BB35" s="41">
        <v>7</v>
      </c>
      <c r="BC35" s="41">
        <v>7</v>
      </c>
      <c r="BD35" s="41">
        <v>6</v>
      </c>
      <c r="BE35" s="41">
        <v>8</v>
      </c>
      <c r="BF35" s="41"/>
      <c r="BG35" s="66">
        <f t="shared" si="8"/>
        <v>8</v>
      </c>
      <c r="BH35" s="41"/>
      <c r="BI35" s="42">
        <v>8</v>
      </c>
      <c r="BJ35" s="42">
        <v>5</v>
      </c>
      <c r="BK35" s="41">
        <v>6</v>
      </c>
      <c r="BL35" s="41"/>
      <c r="BM35" s="68">
        <f t="shared" si="9"/>
        <v>6.625</v>
      </c>
      <c r="BN35" s="99">
        <f t="shared" si="10"/>
        <v>6.625</v>
      </c>
      <c r="BO35" s="69" t="str">
        <f t="shared" si="11"/>
        <v>TBK</v>
      </c>
      <c r="BP35" s="42">
        <v>6</v>
      </c>
      <c r="BQ35" s="42">
        <v>7</v>
      </c>
      <c r="BR35" s="42">
        <v>7</v>
      </c>
      <c r="BS35" s="42">
        <v>7</v>
      </c>
      <c r="BT35" s="42"/>
      <c r="BU35" s="102">
        <f t="shared" si="15"/>
        <v>7</v>
      </c>
      <c r="BV35" s="67"/>
      <c r="BW35" s="41">
        <v>7</v>
      </c>
      <c r="BX35" s="41">
        <v>8</v>
      </c>
      <c r="BY35" s="92">
        <v>4</v>
      </c>
      <c r="BZ35" s="42"/>
      <c r="CA35" s="102">
        <f t="shared" si="16"/>
        <v>5</v>
      </c>
      <c r="CB35" s="102">
        <f t="shared" si="17"/>
        <v>5</v>
      </c>
      <c r="CC35" s="42">
        <v>7</v>
      </c>
      <c r="CD35" s="41">
        <v>8</v>
      </c>
      <c r="CE35" s="42">
        <v>6</v>
      </c>
      <c r="CF35" s="42"/>
      <c r="CG35" s="102">
        <f t="shared" si="18"/>
        <v>6</v>
      </c>
      <c r="CH35" s="102">
        <f t="shared" si="19"/>
        <v>6</v>
      </c>
      <c r="CI35" s="42">
        <v>7</v>
      </c>
      <c r="CJ35" s="41">
        <v>7</v>
      </c>
      <c r="CK35" s="42">
        <v>6</v>
      </c>
      <c r="CL35" s="42"/>
      <c r="CM35" s="102">
        <f t="shared" si="20"/>
        <v>6</v>
      </c>
      <c r="CN35" s="67"/>
      <c r="CO35" s="42">
        <v>5</v>
      </c>
      <c r="CP35" s="42">
        <v>7</v>
      </c>
      <c r="CQ35" s="41">
        <v>8</v>
      </c>
      <c r="CR35" s="41">
        <v>6</v>
      </c>
      <c r="CS35" s="42">
        <v>5</v>
      </c>
      <c r="CT35" s="42"/>
      <c r="CU35" s="102">
        <f t="shared" si="21"/>
        <v>5</v>
      </c>
      <c r="CV35" s="102">
        <f t="shared" si="22"/>
        <v>5</v>
      </c>
      <c r="CW35" s="42">
        <v>6</v>
      </c>
      <c r="CX35" s="41">
        <v>6</v>
      </c>
      <c r="CY35" s="41">
        <v>7</v>
      </c>
      <c r="CZ35" s="41">
        <v>7</v>
      </c>
      <c r="DA35" s="42">
        <v>6</v>
      </c>
      <c r="DB35" s="42"/>
      <c r="DC35" s="102">
        <f t="shared" si="23"/>
        <v>6</v>
      </c>
      <c r="DD35" s="66"/>
      <c r="DE35" s="42">
        <v>7</v>
      </c>
      <c r="DF35" s="42">
        <v>6</v>
      </c>
      <c r="DG35" s="41">
        <v>7</v>
      </c>
      <c r="DH35" s="42">
        <v>7</v>
      </c>
      <c r="DI35" s="42"/>
      <c r="DJ35" s="102">
        <f t="shared" si="24"/>
        <v>7</v>
      </c>
      <c r="DK35" s="66"/>
      <c r="DL35" s="42">
        <v>4</v>
      </c>
      <c r="DM35" s="41">
        <v>7</v>
      </c>
      <c r="DN35" s="41">
        <v>7</v>
      </c>
      <c r="DO35" s="95">
        <v>4</v>
      </c>
      <c r="DP35" s="95"/>
      <c r="DQ35" s="102">
        <f t="shared" si="25"/>
        <v>5</v>
      </c>
      <c r="DR35" s="95"/>
      <c r="DS35" s="99">
        <f t="shared" si="26"/>
        <v>5.869565217391305</v>
      </c>
      <c r="DT35" s="99">
        <f t="shared" si="27"/>
        <v>5.869565217391305</v>
      </c>
      <c r="DU35" s="97" t="str">
        <f t="shared" si="28"/>
        <v>TB</v>
      </c>
      <c r="DV35" s="42">
        <v>7</v>
      </c>
      <c r="DW35" s="42">
        <v>7</v>
      </c>
      <c r="DX35" s="42">
        <v>6</v>
      </c>
      <c r="DY35" s="42">
        <v>7</v>
      </c>
      <c r="DZ35" s="42"/>
      <c r="EA35" s="102">
        <f t="shared" si="29"/>
        <v>7</v>
      </c>
      <c r="EB35" s="102">
        <f t="shared" si="30"/>
        <v>7</v>
      </c>
      <c r="EC35" s="67">
        <v>7</v>
      </c>
      <c r="ED35" s="67">
        <v>7</v>
      </c>
      <c r="EE35" s="67">
        <v>7</v>
      </c>
      <c r="EF35" s="67">
        <v>8</v>
      </c>
      <c r="EG35" s="67"/>
      <c r="EH35" s="102">
        <f t="shared" si="31"/>
        <v>8</v>
      </c>
      <c r="EI35" s="102">
        <f t="shared" si="32"/>
        <v>8</v>
      </c>
      <c r="EJ35" s="42">
        <v>7</v>
      </c>
      <c r="EK35" s="42">
        <v>8</v>
      </c>
      <c r="EL35" s="41">
        <v>7</v>
      </c>
      <c r="EM35" s="41">
        <v>7</v>
      </c>
      <c r="EN35" s="42">
        <v>8</v>
      </c>
      <c r="EO35" s="42"/>
      <c r="EP35" s="102">
        <f t="shared" si="33"/>
        <v>8</v>
      </c>
      <c r="EQ35" s="67"/>
      <c r="ER35" s="67">
        <v>7</v>
      </c>
      <c r="ES35" s="67">
        <v>5</v>
      </c>
      <c r="ET35" s="67">
        <v>7</v>
      </c>
      <c r="EU35" s="67">
        <v>7</v>
      </c>
      <c r="EV35" s="67">
        <v>6</v>
      </c>
      <c r="EW35" s="67">
        <v>8</v>
      </c>
      <c r="EX35" s="67"/>
      <c r="EY35" s="102">
        <f t="shared" si="34"/>
        <v>8</v>
      </c>
      <c r="EZ35" s="102">
        <f t="shared" si="35"/>
        <v>8</v>
      </c>
      <c r="FA35" s="42">
        <v>6</v>
      </c>
      <c r="FB35" s="41">
        <v>7</v>
      </c>
      <c r="FC35" s="41">
        <v>6</v>
      </c>
      <c r="FD35" s="41">
        <v>8</v>
      </c>
      <c r="FE35" s="41">
        <v>8</v>
      </c>
      <c r="FF35" s="42">
        <v>7</v>
      </c>
      <c r="FG35" s="42"/>
      <c r="FH35" s="102">
        <f t="shared" si="36"/>
        <v>7</v>
      </c>
      <c r="FI35" s="66"/>
      <c r="FJ35" s="42">
        <v>8</v>
      </c>
      <c r="FK35" s="41">
        <v>8</v>
      </c>
      <c r="FL35" s="41">
        <v>7</v>
      </c>
      <c r="FM35" s="42">
        <v>6</v>
      </c>
      <c r="FN35" s="42"/>
      <c r="FO35" s="102">
        <f t="shared" si="37"/>
        <v>7</v>
      </c>
      <c r="FP35" s="66"/>
      <c r="FQ35" s="42">
        <v>8</v>
      </c>
      <c r="FR35" s="42">
        <v>8</v>
      </c>
      <c r="FS35" s="41">
        <v>6</v>
      </c>
      <c r="FT35" s="42">
        <v>6</v>
      </c>
      <c r="FU35" s="42"/>
      <c r="FV35" s="102">
        <f t="shared" si="38"/>
        <v>6</v>
      </c>
      <c r="FW35" s="102">
        <f t="shared" si="39"/>
        <v>6</v>
      </c>
      <c r="FX35" s="67">
        <v>6</v>
      </c>
      <c r="FY35" s="67">
        <v>5</v>
      </c>
      <c r="FZ35" s="102">
        <v>5</v>
      </c>
      <c r="GA35" s="102"/>
      <c r="GB35" s="102">
        <f t="shared" si="40"/>
        <v>5</v>
      </c>
      <c r="GC35" s="99">
        <f t="shared" si="12"/>
        <v>7.346153846153846</v>
      </c>
      <c r="GD35" s="99">
        <f t="shared" si="13"/>
        <v>7.346153846153846</v>
      </c>
      <c r="GE35" s="97" t="str">
        <f t="shared" si="41"/>
        <v>Kh¸</v>
      </c>
      <c r="GF35" s="25">
        <v>6</v>
      </c>
      <c r="GG35" s="25">
        <v>6</v>
      </c>
      <c r="GH35" s="25">
        <v>8</v>
      </c>
      <c r="GI35" s="26"/>
      <c r="GJ35" s="102">
        <f t="shared" si="42"/>
        <v>7</v>
      </c>
      <c r="GK35" s="102">
        <f t="shared" si="43"/>
        <v>7</v>
      </c>
      <c r="GL35" s="26">
        <v>8</v>
      </c>
      <c r="GM35" s="26">
        <v>7</v>
      </c>
      <c r="GN35" s="25">
        <v>8</v>
      </c>
      <c r="GO35" s="25">
        <v>7</v>
      </c>
      <c r="GP35" s="26">
        <v>7</v>
      </c>
      <c r="GQ35" s="26"/>
      <c r="GR35" s="102">
        <f t="shared" si="44"/>
        <v>7</v>
      </c>
      <c r="GS35" s="102">
        <f t="shared" si="45"/>
        <v>7</v>
      </c>
      <c r="GT35" s="25">
        <v>5</v>
      </c>
      <c r="GU35" s="25">
        <v>6</v>
      </c>
      <c r="GV35" s="25">
        <v>5</v>
      </c>
      <c r="GW35" s="26">
        <v>6</v>
      </c>
      <c r="GX35" s="26"/>
      <c r="GY35" s="102">
        <f t="shared" si="46"/>
        <v>6</v>
      </c>
      <c r="GZ35" s="102">
        <f t="shared" si="47"/>
        <v>6</v>
      </c>
      <c r="HA35" s="25">
        <v>7</v>
      </c>
      <c r="HB35" s="25">
        <v>9</v>
      </c>
      <c r="HC35" s="25">
        <v>7</v>
      </c>
      <c r="HD35" s="26">
        <v>8</v>
      </c>
      <c r="HE35" s="26"/>
      <c r="HF35" s="102">
        <f t="shared" si="48"/>
        <v>8</v>
      </c>
      <c r="HG35" s="102">
        <f t="shared" si="49"/>
        <v>8</v>
      </c>
      <c r="HH35" s="25">
        <v>7</v>
      </c>
      <c r="HI35" s="25">
        <v>6</v>
      </c>
      <c r="HJ35" s="41">
        <v>7</v>
      </c>
      <c r="HK35" s="41"/>
      <c r="HL35" s="102">
        <f t="shared" si="50"/>
        <v>7</v>
      </c>
      <c r="HM35" s="102">
        <f t="shared" si="51"/>
        <v>7</v>
      </c>
      <c r="HN35" s="42">
        <v>6</v>
      </c>
      <c r="HO35" s="42">
        <v>6</v>
      </c>
      <c r="HP35" s="42">
        <v>7</v>
      </c>
      <c r="HQ35" s="42">
        <v>7</v>
      </c>
      <c r="HR35" s="41">
        <v>7</v>
      </c>
      <c r="HS35" s="41"/>
      <c r="HT35" s="102">
        <f t="shared" si="52"/>
        <v>8</v>
      </c>
      <c r="HU35" s="102">
        <f t="shared" si="53"/>
        <v>7</v>
      </c>
      <c r="HV35" s="25">
        <v>7</v>
      </c>
      <c r="HW35" s="25">
        <v>8</v>
      </c>
      <c r="HX35" s="25">
        <v>7</v>
      </c>
      <c r="HY35" s="25">
        <v>8</v>
      </c>
      <c r="HZ35" s="25">
        <v>8</v>
      </c>
      <c r="IA35" s="26">
        <v>7</v>
      </c>
      <c r="IB35" s="26"/>
      <c r="IC35" s="102">
        <f t="shared" si="54"/>
        <v>7</v>
      </c>
      <c r="ID35" s="102">
        <f t="shared" si="55"/>
        <v>7</v>
      </c>
      <c r="IE35" s="25"/>
      <c r="IF35" s="25"/>
      <c r="IG35" s="25"/>
      <c r="IH35" s="26"/>
      <c r="II35" s="26"/>
      <c r="IJ35" s="140"/>
      <c r="IK35" s="26"/>
      <c r="IL35" s="141">
        <f t="shared" si="14"/>
        <v>161</v>
      </c>
      <c r="IM35" s="142">
        <f t="shared" si="56"/>
        <v>7</v>
      </c>
      <c r="IN35" s="97" t="str">
        <f t="shared" si="57"/>
        <v>Kh¸</v>
      </c>
    </row>
    <row r="36" spans="1:248" ht="13.5" customHeight="1">
      <c r="A36" s="20">
        <v>31</v>
      </c>
      <c r="B36" s="21">
        <v>31</v>
      </c>
      <c r="C36" s="47" t="s">
        <v>17</v>
      </c>
      <c r="D36" s="47" t="s">
        <v>89</v>
      </c>
      <c r="E36" s="199" t="s">
        <v>229</v>
      </c>
      <c r="F36" s="47"/>
      <c r="G36" s="114" t="s">
        <v>197</v>
      </c>
      <c r="H36" s="42">
        <v>9</v>
      </c>
      <c r="I36" s="42">
        <v>8</v>
      </c>
      <c r="J36" s="42">
        <v>7</v>
      </c>
      <c r="K36" s="41">
        <v>8</v>
      </c>
      <c r="L36" s="41"/>
      <c r="M36" s="66">
        <f t="shared" si="0"/>
        <v>8</v>
      </c>
      <c r="N36" s="41"/>
      <c r="O36" s="42">
        <v>6</v>
      </c>
      <c r="P36" s="42">
        <v>7</v>
      </c>
      <c r="Q36" s="42">
        <v>7</v>
      </c>
      <c r="R36" s="42">
        <v>6</v>
      </c>
      <c r="S36" s="41">
        <v>5</v>
      </c>
      <c r="T36" s="41"/>
      <c r="U36" s="66">
        <f t="shared" si="1"/>
        <v>5</v>
      </c>
      <c r="V36" s="102">
        <f t="shared" si="2"/>
        <v>5</v>
      </c>
      <c r="W36" s="42">
        <v>7</v>
      </c>
      <c r="X36" s="42">
        <v>6</v>
      </c>
      <c r="Y36" s="42">
        <v>6</v>
      </c>
      <c r="Z36" s="42">
        <v>7</v>
      </c>
      <c r="AA36" s="41">
        <v>8</v>
      </c>
      <c r="AB36" s="41"/>
      <c r="AC36" s="66">
        <f t="shared" si="3"/>
        <v>8</v>
      </c>
      <c r="AD36" s="41"/>
      <c r="AE36" s="42">
        <v>8</v>
      </c>
      <c r="AF36" s="42">
        <v>7</v>
      </c>
      <c r="AG36" s="42">
        <v>8</v>
      </c>
      <c r="AH36" s="42">
        <v>7</v>
      </c>
      <c r="AI36" s="42">
        <v>8</v>
      </c>
      <c r="AJ36" s="41">
        <v>5</v>
      </c>
      <c r="AK36" s="41"/>
      <c r="AL36" s="66">
        <f t="shared" si="4"/>
        <v>6</v>
      </c>
      <c r="AM36" s="41"/>
      <c r="AN36" s="42">
        <v>7</v>
      </c>
      <c r="AO36" s="42">
        <v>8</v>
      </c>
      <c r="AP36" s="42">
        <v>7</v>
      </c>
      <c r="AQ36" s="41">
        <v>5</v>
      </c>
      <c r="AR36" s="41"/>
      <c r="AS36" s="66">
        <f t="shared" si="5"/>
        <v>6</v>
      </c>
      <c r="AT36" s="41"/>
      <c r="AU36" s="42">
        <v>5</v>
      </c>
      <c r="AV36" s="42">
        <v>5</v>
      </c>
      <c r="AW36" s="42">
        <v>8</v>
      </c>
      <c r="AX36" s="41">
        <v>4</v>
      </c>
      <c r="AY36" s="41"/>
      <c r="AZ36" s="66">
        <f t="shared" si="6"/>
        <v>5</v>
      </c>
      <c r="BA36" s="102">
        <f t="shared" si="7"/>
        <v>5</v>
      </c>
      <c r="BB36" s="41">
        <v>7</v>
      </c>
      <c r="BC36" s="41">
        <v>8</v>
      </c>
      <c r="BD36" s="41">
        <v>8</v>
      </c>
      <c r="BE36" s="41">
        <v>6</v>
      </c>
      <c r="BF36" s="41"/>
      <c r="BG36" s="66">
        <f t="shared" si="8"/>
        <v>7</v>
      </c>
      <c r="BH36" s="41"/>
      <c r="BI36" s="42">
        <v>7</v>
      </c>
      <c r="BJ36" s="42">
        <v>6</v>
      </c>
      <c r="BK36" s="41">
        <v>7</v>
      </c>
      <c r="BL36" s="41"/>
      <c r="BM36" s="68">
        <f t="shared" si="9"/>
        <v>6.458333333333333</v>
      </c>
      <c r="BN36" s="99">
        <f t="shared" si="10"/>
        <v>6.458333333333333</v>
      </c>
      <c r="BO36" s="69" t="str">
        <f t="shared" si="11"/>
        <v>TBK</v>
      </c>
      <c r="BP36" s="42">
        <v>7</v>
      </c>
      <c r="BQ36" s="42">
        <v>7</v>
      </c>
      <c r="BR36" s="42">
        <v>7</v>
      </c>
      <c r="BS36" s="42">
        <v>6</v>
      </c>
      <c r="BT36" s="42"/>
      <c r="BU36" s="102">
        <f t="shared" si="15"/>
        <v>6</v>
      </c>
      <c r="BV36" s="67"/>
      <c r="BW36" s="41">
        <v>8</v>
      </c>
      <c r="BX36" s="41">
        <v>8</v>
      </c>
      <c r="BY36" s="42">
        <v>7</v>
      </c>
      <c r="BZ36" s="42"/>
      <c r="CA36" s="102">
        <f t="shared" si="16"/>
        <v>7</v>
      </c>
      <c r="CB36" s="102">
        <f t="shared" si="17"/>
        <v>7</v>
      </c>
      <c r="CC36" s="42">
        <v>7</v>
      </c>
      <c r="CD36" s="41">
        <v>8</v>
      </c>
      <c r="CE36" s="42">
        <v>7</v>
      </c>
      <c r="CF36" s="42"/>
      <c r="CG36" s="102">
        <f t="shared" si="18"/>
        <v>7</v>
      </c>
      <c r="CH36" s="102">
        <f t="shared" si="19"/>
        <v>7</v>
      </c>
      <c r="CI36" s="42">
        <v>5</v>
      </c>
      <c r="CJ36" s="41">
        <v>8</v>
      </c>
      <c r="CK36" s="42">
        <v>9</v>
      </c>
      <c r="CL36" s="42"/>
      <c r="CM36" s="102">
        <f t="shared" si="20"/>
        <v>8</v>
      </c>
      <c r="CN36" s="67"/>
      <c r="CO36" s="42">
        <v>6</v>
      </c>
      <c r="CP36" s="42">
        <v>7</v>
      </c>
      <c r="CQ36" s="41">
        <v>8</v>
      </c>
      <c r="CR36" s="41">
        <v>7</v>
      </c>
      <c r="CS36" s="42">
        <v>4</v>
      </c>
      <c r="CT36" s="42"/>
      <c r="CU36" s="102">
        <f t="shared" si="21"/>
        <v>5</v>
      </c>
      <c r="CV36" s="102">
        <f t="shared" si="22"/>
        <v>5</v>
      </c>
      <c r="CW36" s="42">
        <v>7</v>
      </c>
      <c r="CX36" s="41">
        <v>8</v>
      </c>
      <c r="CY36" s="41">
        <v>7</v>
      </c>
      <c r="CZ36" s="41">
        <v>8</v>
      </c>
      <c r="DA36" s="42">
        <v>7</v>
      </c>
      <c r="DB36" s="42"/>
      <c r="DC36" s="102">
        <f t="shared" si="23"/>
        <v>7</v>
      </c>
      <c r="DD36" s="66"/>
      <c r="DE36" s="42">
        <v>6</v>
      </c>
      <c r="DF36" s="42">
        <v>8</v>
      </c>
      <c r="DG36" s="41">
        <v>7</v>
      </c>
      <c r="DH36" s="42">
        <v>6</v>
      </c>
      <c r="DI36" s="42"/>
      <c r="DJ36" s="102">
        <f t="shared" si="24"/>
        <v>6</v>
      </c>
      <c r="DK36" s="66"/>
      <c r="DL36" s="42">
        <v>5</v>
      </c>
      <c r="DM36" s="41">
        <v>6</v>
      </c>
      <c r="DN36" s="41">
        <v>7</v>
      </c>
      <c r="DO36" s="95">
        <v>6</v>
      </c>
      <c r="DP36" s="95"/>
      <c r="DQ36" s="102">
        <f t="shared" si="25"/>
        <v>6</v>
      </c>
      <c r="DR36" s="95"/>
      <c r="DS36" s="99">
        <f t="shared" si="26"/>
        <v>6.3478260869565215</v>
      </c>
      <c r="DT36" s="99">
        <f t="shared" si="27"/>
        <v>6.3478260869565215</v>
      </c>
      <c r="DU36" s="97" t="str">
        <f t="shared" si="28"/>
        <v>TBK</v>
      </c>
      <c r="DV36" s="42">
        <v>7</v>
      </c>
      <c r="DW36" s="42">
        <v>6</v>
      </c>
      <c r="DX36" s="42">
        <v>6</v>
      </c>
      <c r="DY36" s="42">
        <v>8</v>
      </c>
      <c r="DZ36" s="42"/>
      <c r="EA36" s="102">
        <f t="shared" si="29"/>
        <v>8</v>
      </c>
      <c r="EB36" s="102">
        <f t="shared" si="30"/>
        <v>8</v>
      </c>
      <c r="EC36" s="67">
        <v>7</v>
      </c>
      <c r="ED36" s="67">
        <v>7</v>
      </c>
      <c r="EE36" s="67">
        <v>8</v>
      </c>
      <c r="EF36" s="67">
        <v>7</v>
      </c>
      <c r="EG36" s="67"/>
      <c r="EH36" s="102">
        <f t="shared" si="31"/>
        <v>7</v>
      </c>
      <c r="EI36" s="102">
        <f t="shared" si="32"/>
        <v>7</v>
      </c>
      <c r="EJ36" s="42">
        <v>8</v>
      </c>
      <c r="EK36" s="42">
        <v>7</v>
      </c>
      <c r="EL36" s="41">
        <v>9</v>
      </c>
      <c r="EM36" s="41">
        <v>7</v>
      </c>
      <c r="EN36" s="42">
        <v>7</v>
      </c>
      <c r="EO36" s="42"/>
      <c r="EP36" s="102">
        <f t="shared" si="33"/>
        <v>7</v>
      </c>
      <c r="EQ36" s="67"/>
      <c r="ER36" s="67">
        <v>7</v>
      </c>
      <c r="ES36" s="67">
        <v>6</v>
      </c>
      <c r="ET36" s="67">
        <v>7</v>
      </c>
      <c r="EU36" s="67">
        <v>8</v>
      </c>
      <c r="EV36" s="67">
        <v>6</v>
      </c>
      <c r="EW36" s="67">
        <v>7</v>
      </c>
      <c r="EX36" s="67"/>
      <c r="EY36" s="102">
        <f t="shared" si="34"/>
        <v>7</v>
      </c>
      <c r="EZ36" s="102">
        <f t="shared" si="35"/>
        <v>7</v>
      </c>
      <c r="FA36" s="42">
        <v>7</v>
      </c>
      <c r="FB36" s="41">
        <v>8</v>
      </c>
      <c r="FC36" s="41">
        <v>7</v>
      </c>
      <c r="FD36" s="41">
        <v>9</v>
      </c>
      <c r="FE36" s="41">
        <v>8</v>
      </c>
      <c r="FF36" s="42">
        <v>7</v>
      </c>
      <c r="FG36" s="42"/>
      <c r="FH36" s="102">
        <f t="shared" si="36"/>
        <v>7</v>
      </c>
      <c r="FI36" s="66"/>
      <c r="FJ36" s="42">
        <v>7</v>
      </c>
      <c r="FK36" s="41">
        <v>8</v>
      </c>
      <c r="FL36" s="41">
        <v>8</v>
      </c>
      <c r="FM36" s="42">
        <v>6</v>
      </c>
      <c r="FN36" s="42"/>
      <c r="FO36" s="102">
        <f t="shared" si="37"/>
        <v>7</v>
      </c>
      <c r="FP36" s="66"/>
      <c r="FQ36" s="42">
        <v>8</v>
      </c>
      <c r="FR36" s="42">
        <v>7</v>
      </c>
      <c r="FS36" s="41">
        <v>6</v>
      </c>
      <c r="FT36" s="42">
        <v>5</v>
      </c>
      <c r="FU36" s="42"/>
      <c r="FV36" s="102">
        <f t="shared" si="38"/>
        <v>6</v>
      </c>
      <c r="FW36" s="102">
        <f t="shared" si="39"/>
        <v>6</v>
      </c>
      <c r="FX36" s="67">
        <v>5</v>
      </c>
      <c r="FY36" s="67">
        <v>5</v>
      </c>
      <c r="FZ36" s="102">
        <v>5</v>
      </c>
      <c r="GA36" s="102"/>
      <c r="GB36" s="102">
        <f t="shared" si="40"/>
        <v>5</v>
      </c>
      <c r="GC36" s="99">
        <f t="shared" si="12"/>
        <v>7</v>
      </c>
      <c r="GD36" s="99">
        <f t="shared" si="13"/>
        <v>7</v>
      </c>
      <c r="GE36" s="97" t="str">
        <f t="shared" si="41"/>
        <v>Kh¸</v>
      </c>
      <c r="GF36" s="25">
        <v>6</v>
      </c>
      <c r="GG36" s="25">
        <v>7</v>
      </c>
      <c r="GH36" s="25">
        <v>5</v>
      </c>
      <c r="GI36" s="26"/>
      <c r="GJ36" s="102">
        <f t="shared" si="42"/>
        <v>5</v>
      </c>
      <c r="GK36" s="102">
        <f t="shared" si="43"/>
        <v>5</v>
      </c>
      <c r="GL36" s="26">
        <v>8</v>
      </c>
      <c r="GM36" s="26">
        <v>8</v>
      </c>
      <c r="GN36" s="25">
        <v>7</v>
      </c>
      <c r="GO36" s="25">
        <v>8</v>
      </c>
      <c r="GP36" s="26">
        <v>8</v>
      </c>
      <c r="GQ36" s="26"/>
      <c r="GR36" s="102">
        <f t="shared" si="44"/>
        <v>8</v>
      </c>
      <c r="GS36" s="102">
        <f t="shared" si="45"/>
        <v>8</v>
      </c>
      <c r="GT36" s="25">
        <v>6</v>
      </c>
      <c r="GU36" s="25">
        <v>6</v>
      </c>
      <c r="GV36" s="25">
        <v>7</v>
      </c>
      <c r="GW36" s="26">
        <v>7</v>
      </c>
      <c r="GX36" s="26"/>
      <c r="GY36" s="102">
        <f t="shared" si="46"/>
        <v>7</v>
      </c>
      <c r="GZ36" s="102">
        <f t="shared" si="47"/>
        <v>7</v>
      </c>
      <c r="HA36" s="25">
        <v>6</v>
      </c>
      <c r="HB36" s="25">
        <v>8</v>
      </c>
      <c r="HC36" s="25">
        <v>7</v>
      </c>
      <c r="HD36" s="26">
        <v>7</v>
      </c>
      <c r="HE36" s="26"/>
      <c r="HF36" s="102">
        <f t="shared" si="48"/>
        <v>7</v>
      </c>
      <c r="HG36" s="102">
        <f t="shared" si="49"/>
        <v>7</v>
      </c>
      <c r="HH36" s="25">
        <v>6</v>
      </c>
      <c r="HI36" s="25">
        <v>5</v>
      </c>
      <c r="HJ36" s="26">
        <v>6</v>
      </c>
      <c r="HK36" s="26"/>
      <c r="HL36" s="102">
        <f t="shared" si="50"/>
        <v>6</v>
      </c>
      <c r="HM36" s="102">
        <f t="shared" si="51"/>
        <v>6</v>
      </c>
      <c r="HN36" s="25">
        <v>7</v>
      </c>
      <c r="HO36" s="25">
        <v>7</v>
      </c>
      <c r="HP36" s="25">
        <v>7</v>
      </c>
      <c r="HQ36" s="25">
        <v>7</v>
      </c>
      <c r="HR36" s="26">
        <v>7</v>
      </c>
      <c r="HS36" s="26"/>
      <c r="HT36" s="102">
        <f t="shared" si="52"/>
        <v>8</v>
      </c>
      <c r="HU36" s="102">
        <f t="shared" si="53"/>
        <v>7</v>
      </c>
      <c r="HV36" s="25">
        <v>9</v>
      </c>
      <c r="HW36" s="25">
        <v>8</v>
      </c>
      <c r="HX36" s="25">
        <v>8</v>
      </c>
      <c r="HY36" s="25">
        <v>8</v>
      </c>
      <c r="HZ36" s="25">
        <v>8</v>
      </c>
      <c r="IA36" s="26">
        <v>8</v>
      </c>
      <c r="IB36" s="26"/>
      <c r="IC36" s="102">
        <f t="shared" si="54"/>
        <v>8</v>
      </c>
      <c r="ID36" s="102">
        <f t="shared" si="55"/>
        <v>8</v>
      </c>
      <c r="IE36" s="25"/>
      <c r="IF36" s="25"/>
      <c r="IG36" s="25"/>
      <c r="IH36" s="26"/>
      <c r="II36" s="26"/>
      <c r="IJ36" s="140"/>
      <c r="IK36" s="26"/>
      <c r="IL36" s="141">
        <f t="shared" si="14"/>
        <v>164</v>
      </c>
      <c r="IM36" s="142">
        <f t="shared" si="56"/>
        <v>7.130434782608695</v>
      </c>
      <c r="IN36" s="97" t="str">
        <f t="shared" si="57"/>
        <v>Kh¸</v>
      </c>
    </row>
    <row r="37" spans="1:248" ht="14.25" customHeight="1">
      <c r="A37" s="20">
        <v>32</v>
      </c>
      <c r="B37" s="21">
        <v>32</v>
      </c>
      <c r="C37" s="47" t="s">
        <v>40</v>
      </c>
      <c r="D37" s="47" t="s">
        <v>15</v>
      </c>
      <c r="E37" s="199" t="s">
        <v>230</v>
      </c>
      <c r="F37" s="47"/>
      <c r="G37" s="114" t="s">
        <v>197</v>
      </c>
      <c r="H37" s="42">
        <v>9</v>
      </c>
      <c r="I37" s="42">
        <v>6</v>
      </c>
      <c r="J37" s="42">
        <v>7</v>
      </c>
      <c r="K37" s="41">
        <v>7</v>
      </c>
      <c r="L37" s="41"/>
      <c r="M37" s="66">
        <f t="shared" si="0"/>
        <v>7</v>
      </c>
      <c r="N37" s="41"/>
      <c r="O37" s="42">
        <v>8</v>
      </c>
      <c r="P37" s="42">
        <v>7</v>
      </c>
      <c r="Q37" s="42">
        <v>7</v>
      </c>
      <c r="R37" s="42">
        <v>8</v>
      </c>
      <c r="S37" s="41">
        <v>8</v>
      </c>
      <c r="T37" s="41"/>
      <c r="U37" s="66">
        <f t="shared" si="1"/>
        <v>8</v>
      </c>
      <c r="V37" s="102">
        <f t="shared" si="2"/>
        <v>8</v>
      </c>
      <c r="W37" s="42">
        <v>7</v>
      </c>
      <c r="X37" s="42">
        <v>7</v>
      </c>
      <c r="Y37" s="42">
        <v>7</v>
      </c>
      <c r="Z37" s="42">
        <v>8</v>
      </c>
      <c r="AA37" s="41">
        <v>7</v>
      </c>
      <c r="AB37" s="41"/>
      <c r="AC37" s="66">
        <f t="shared" si="3"/>
        <v>7</v>
      </c>
      <c r="AD37" s="41"/>
      <c r="AE37" s="42">
        <v>8</v>
      </c>
      <c r="AF37" s="42">
        <v>8</v>
      </c>
      <c r="AG37" s="42">
        <v>7</v>
      </c>
      <c r="AH37" s="42">
        <v>8</v>
      </c>
      <c r="AI37" s="42">
        <v>8</v>
      </c>
      <c r="AJ37" s="41">
        <v>7</v>
      </c>
      <c r="AK37" s="41"/>
      <c r="AL37" s="66">
        <f t="shared" si="4"/>
        <v>7</v>
      </c>
      <c r="AM37" s="41"/>
      <c r="AN37" s="42">
        <v>7</v>
      </c>
      <c r="AO37" s="42">
        <v>8</v>
      </c>
      <c r="AP37" s="42">
        <v>8</v>
      </c>
      <c r="AQ37" s="41">
        <v>8</v>
      </c>
      <c r="AR37" s="41"/>
      <c r="AS37" s="66">
        <f t="shared" si="5"/>
        <v>8</v>
      </c>
      <c r="AT37" s="41"/>
      <c r="AU37" s="42">
        <v>5</v>
      </c>
      <c r="AV37" s="42">
        <v>7</v>
      </c>
      <c r="AW37" s="42">
        <v>7</v>
      </c>
      <c r="AX37" s="41">
        <v>7</v>
      </c>
      <c r="AY37" s="41"/>
      <c r="AZ37" s="66">
        <f t="shared" si="6"/>
        <v>7</v>
      </c>
      <c r="BA37" s="102">
        <f t="shared" si="7"/>
        <v>7</v>
      </c>
      <c r="BB37" s="41">
        <v>6</v>
      </c>
      <c r="BC37" s="41">
        <v>7</v>
      </c>
      <c r="BD37" s="41">
        <v>7</v>
      </c>
      <c r="BE37" s="41">
        <v>7</v>
      </c>
      <c r="BF37" s="41"/>
      <c r="BG37" s="66">
        <f t="shared" si="8"/>
        <v>7</v>
      </c>
      <c r="BH37" s="41"/>
      <c r="BI37" s="42">
        <v>7</v>
      </c>
      <c r="BJ37" s="42">
        <v>6</v>
      </c>
      <c r="BK37" s="41">
        <v>7</v>
      </c>
      <c r="BL37" s="41"/>
      <c r="BM37" s="68">
        <f t="shared" si="9"/>
        <v>7.25</v>
      </c>
      <c r="BN37" s="99">
        <f t="shared" si="10"/>
        <v>7.25</v>
      </c>
      <c r="BO37" s="69" t="str">
        <f t="shared" si="11"/>
        <v>Kh¸</v>
      </c>
      <c r="BP37" s="42">
        <v>7</v>
      </c>
      <c r="BQ37" s="42">
        <v>7</v>
      </c>
      <c r="BR37" s="42">
        <v>7</v>
      </c>
      <c r="BS37" s="42">
        <v>7</v>
      </c>
      <c r="BT37" s="42"/>
      <c r="BU37" s="102">
        <f t="shared" si="15"/>
        <v>7</v>
      </c>
      <c r="BV37" s="67"/>
      <c r="BW37" s="41">
        <v>8</v>
      </c>
      <c r="BX37" s="41">
        <v>9</v>
      </c>
      <c r="BY37" s="42">
        <v>8</v>
      </c>
      <c r="BZ37" s="42"/>
      <c r="CA37" s="102">
        <f t="shared" si="16"/>
        <v>8</v>
      </c>
      <c r="CB37" s="102">
        <f t="shared" si="17"/>
        <v>8</v>
      </c>
      <c r="CC37" s="42">
        <v>7</v>
      </c>
      <c r="CD37" s="41">
        <v>10</v>
      </c>
      <c r="CE37" s="42">
        <v>7</v>
      </c>
      <c r="CF37" s="42"/>
      <c r="CG37" s="102">
        <f t="shared" si="18"/>
        <v>7</v>
      </c>
      <c r="CH37" s="102">
        <f t="shared" si="19"/>
        <v>7</v>
      </c>
      <c r="CI37" s="42">
        <v>7</v>
      </c>
      <c r="CJ37" s="41">
        <v>8</v>
      </c>
      <c r="CK37" s="42">
        <v>9</v>
      </c>
      <c r="CL37" s="42"/>
      <c r="CM37" s="102">
        <f t="shared" si="20"/>
        <v>9</v>
      </c>
      <c r="CN37" s="67"/>
      <c r="CO37" s="42">
        <v>6</v>
      </c>
      <c r="CP37" s="42">
        <v>7</v>
      </c>
      <c r="CQ37" s="41">
        <v>9</v>
      </c>
      <c r="CR37" s="41">
        <v>7</v>
      </c>
      <c r="CS37" s="42">
        <v>8</v>
      </c>
      <c r="CT37" s="42"/>
      <c r="CU37" s="102">
        <f t="shared" si="21"/>
        <v>8</v>
      </c>
      <c r="CV37" s="102">
        <f t="shared" si="22"/>
        <v>8</v>
      </c>
      <c r="CW37" s="42">
        <v>7</v>
      </c>
      <c r="CX37" s="41">
        <v>7</v>
      </c>
      <c r="CY37" s="41">
        <v>8</v>
      </c>
      <c r="CZ37" s="41">
        <v>9</v>
      </c>
      <c r="DA37" s="42">
        <v>8</v>
      </c>
      <c r="DB37" s="42"/>
      <c r="DC37" s="102">
        <f t="shared" si="23"/>
        <v>8</v>
      </c>
      <c r="DD37" s="66"/>
      <c r="DE37" s="42">
        <v>7</v>
      </c>
      <c r="DF37" s="42">
        <v>6</v>
      </c>
      <c r="DG37" s="41">
        <v>7</v>
      </c>
      <c r="DH37" s="42">
        <v>7</v>
      </c>
      <c r="DI37" s="42"/>
      <c r="DJ37" s="102">
        <f t="shared" si="24"/>
        <v>7</v>
      </c>
      <c r="DK37" s="66"/>
      <c r="DL37" s="42">
        <v>6</v>
      </c>
      <c r="DM37" s="41">
        <v>7</v>
      </c>
      <c r="DN37" s="41">
        <v>8</v>
      </c>
      <c r="DO37" s="95">
        <v>8</v>
      </c>
      <c r="DP37" s="95"/>
      <c r="DQ37" s="102">
        <f t="shared" si="25"/>
        <v>8</v>
      </c>
      <c r="DR37" s="95"/>
      <c r="DS37" s="99">
        <f t="shared" si="26"/>
        <v>7.739130434782608</v>
      </c>
      <c r="DT37" s="99">
        <f t="shared" si="27"/>
        <v>7.739130434782608</v>
      </c>
      <c r="DU37" s="97" t="str">
        <f t="shared" si="28"/>
        <v>Kh¸</v>
      </c>
      <c r="DV37" s="42">
        <v>6</v>
      </c>
      <c r="DW37" s="42">
        <v>7</v>
      </c>
      <c r="DX37" s="42">
        <v>6</v>
      </c>
      <c r="DY37" s="42">
        <v>6</v>
      </c>
      <c r="DZ37" s="42"/>
      <c r="EA37" s="102">
        <f t="shared" si="29"/>
        <v>6</v>
      </c>
      <c r="EB37" s="102">
        <f t="shared" si="30"/>
        <v>6</v>
      </c>
      <c r="EC37" s="67">
        <v>7</v>
      </c>
      <c r="ED37" s="67">
        <v>7</v>
      </c>
      <c r="EE37" s="67">
        <v>7</v>
      </c>
      <c r="EF37" s="67">
        <v>8</v>
      </c>
      <c r="EG37" s="67"/>
      <c r="EH37" s="102">
        <f t="shared" si="31"/>
        <v>8</v>
      </c>
      <c r="EI37" s="102">
        <f t="shared" si="32"/>
        <v>8</v>
      </c>
      <c r="EJ37" s="42">
        <v>7</v>
      </c>
      <c r="EK37" s="42">
        <v>8</v>
      </c>
      <c r="EL37" s="41">
        <v>7</v>
      </c>
      <c r="EM37" s="41">
        <v>7</v>
      </c>
      <c r="EN37" s="42">
        <v>8</v>
      </c>
      <c r="EO37" s="42"/>
      <c r="EP37" s="102">
        <f t="shared" si="33"/>
        <v>8</v>
      </c>
      <c r="EQ37" s="67"/>
      <c r="ER37" s="67">
        <v>6</v>
      </c>
      <c r="ES37" s="67">
        <v>7</v>
      </c>
      <c r="ET37" s="67">
        <v>7</v>
      </c>
      <c r="EU37" s="67">
        <v>7</v>
      </c>
      <c r="EV37" s="67">
        <v>6</v>
      </c>
      <c r="EW37" s="67">
        <v>8</v>
      </c>
      <c r="EX37" s="67"/>
      <c r="EY37" s="102">
        <f t="shared" si="34"/>
        <v>8</v>
      </c>
      <c r="EZ37" s="102">
        <f t="shared" si="35"/>
        <v>8</v>
      </c>
      <c r="FA37" s="42">
        <v>8</v>
      </c>
      <c r="FB37" s="41">
        <v>8</v>
      </c>
      <c r="FC37" s="41">
        <v>9</v>
      </c>
      <c r="FD37" s="41">
        <v>7</v>
      </c>
      <c r="FE37" s="41">
        <v>8</v>
      </c>
      <c r="FF37" s="42">
        <v>9</v>
      </c>
      <c r="FG37" s="42"/>
      <c r="FH37" s="102">
        <f t="shared" si="36"/>
        <v>9</v>
      </c>
      <c r="FI37" s="66"/>
      <c r="FJ37" s="42">
        <v>7</v>
      </c>
      <c r="FK37" s="41">
        <v>7</v>
      </c>
      <c r="FL37" s="41">
        <v>8</v>
      </c>
      <c r="FM37" s="42">
        <v>8</v>
      </c>
      <c r="FN37" s="42"/>
      <c r="FO37" s="102">
        <f t="shared" si="37"/>
        <v>8</v>
      </c>
      <c r="FP37" s="66"/>
      <c r="FQ37" s="42">
        <v>8</v>
      </c>
      <c r="FR37" s="42">
        <v>9</v>
      </c>
      <c r="FS37" s="41">
        <v>8</v>
      </c>
      <c r="FT37" s="42">
        <v>10</v>
      </c>
      <c r="FU37" s="42"/>
      <c r="FV37" s="102">
        <f t="shared" si="38"/>
        <v>10</v>
      </c>
      <c r="FW37" s="102">
        <f t="shared" si="39"/>
        <v>10</v>
      </c>
      <c r="FX37" s="67">
        <v>5</v>
      </c>
      <c r="FY37" s="67">
        <v>6</v>
      </c>
      <c r="FZ37" s="102">
        <v>5</v>
      </c>
      <c r="GA37" s="102"/>
      <c r="GB37" s="102">
        <f t="shared" si="40"/>
        <v>5</v>
      </c>
      <c r="GC37" s="99">
        <f t="shared" si="12"/>
        <v>8.192307692307692</v>
      </c>
      <c r="GD37" s="99">
        <f t="shared" si="13"/>
        <v>8.192307692307692</v>
      </c>
      <c r="GE37" s="97" t="str">
        <f t="shared" si="41"/>
        <v>Giái</v>
      </c>
      <c r="GF37" s="25">
        <v>7</v>
      </c>
      <c r="GG37" s="25">
        <v>8</v>
      </c>
      <c r="GH37" s="25">
        <v>8</v>
      </c>
      <c r="GI37" s="26"/>
      <c r="GJ37" s="102">
        <f t="shared" si="42"/>
        <v>8</v>
      </c>
      <c r="GK37" s="102">
        <f t="shared" si="43"/>
        <v>8</v>
      </c>
      <c r="GL37" s="26">
        <v>8</v>
      </c>
      <c r="GM37" s="26">
        <v>8</v>
      </c>
      <c r="GN37" s="25">
        <v>7</v>
      </c>
      <c r="GO37" s="25">
        <v>8</v>
      </c>
      <c r="GP37" s="26">
        <v>9</v>
      </c>
      <c r="GQ37" s="26"/>
      <c r="GR37" s="102">
        <f t="shared" si="44"/>
        <v>9</v>
      </c>
      <c r="GS37" s="102">
        <f t="shared" si="45"/>
        <v>9</v>
      </c>
      <c r="GT37" s="25">
        <v>7</v>
      </c>
      <c r="GU37" s="25">
        <v>7</v>
      </c>
      <c r="GV37" s="25">
        <v>7</v>
      </c>
      <c r="GW37" s="26">
        <v>7</v>
      </c>
      <c r="GX37" s="26"/>
      <c r="GY37" s="102">
        <f t="shared" si="46"/>
        <v>7</v>
      </c>
      <c r="GZ37" s="102">
        <f t="shared" si="47"/>
        <v>7</v>
      </c>
      <c r="HA37" s="25">
        <v>4</v>
      </c>
      <c r="HB37" s="25">
        <v>5</v>
      </c>
      <c r="HC37" s="25">
        <v>6</v>
      </c>
      <c r="HD37" s="26">
        <v>8</v>
      </c>
      <c r="HE37" s="26"/>
      <c r="HF37" s="102">
        <f t="shared" si="48"/>
        <v>7</v>
      </c>
      <c r="HG37" s="102">
        <f t="shared" si="49"/>
        <v>7</v>
      </c>
      <c r="HH37" s="25">
        <v>5</v>
      </c>
      <c r="HI37" s="25">
        <v>8</v>
      </c>
      <c r="HJ37" s="26">
        <v>7</v>
      </c>
      <c r="HK37" s="26"/>
      <c r="HL37" s="102">
        <f t="shared" si="50"/>
        <v>7</v>
      </c>
      <c r="HM37" s="102">
        <f t="shared" si="51"/>
        <v>7</v>
      </c>
      <c r="HN37" s="25">
        <v>8</v>
      </c>
      <c r="HO37" s="25">
        <v>8</v>
      </c>
      <c r="HP37" s="25">
        <v>7</v>
      </c>
      <c r="HQ37" s="25">
        <v>7</v>
      </c>
      <c r="HR37" s="26">
        <v>8</v>
      </c>
      <c r="HS37" s="26"/>
      <c r="HT37" s="102">
        <f t="shared" si="52"/>
        <v>9</v>
      </c>
      <c r="HU37" s="102">
        <f t="shared" si="53"/>
        <v>8</v>
      </c>
      <c r="HV37" s="25">
        <v>8</v>
      </c>
      <c r="HW37" s="25">
        <v>9</v>
      </c>
      <c r="HX37" s="25">
        <v>8</v>
      </c>
      <c r="HY37" s="25">
        <v>8</v>
      </c>
      <c r="HZ37" s="25">
        <v>8</v>
      </c>
      <c r="IA37" s="26">
        <v>9</v>
      </c>
      <c r="IB37" s="26"/>
      <c r="IC37" s="102">
        <f t="shared" si="54"/>
        <v>9</v>
      </c>
      <c r="ID37" s="102">
        <f t="shared" si="55"/>
        <v>9</v>
      </c>
      <c r="IE37" s="25"/>
      <c r="IF37" s="25"/>
      <c r="IG37" s="25"/>
      <c r="IH37" s="26"/>
      <c r="II37" s="26"/>
      <c r="IJ37" s="140"/>
      <c r="IK37" s="26"/>
      <c r="IL37" s="141">
        <f t="shared" si="14"/>
        <v>185</v>
      </c>
      <c r="IM37" s="142">
        <f t="shared" si="56"/>
        <v>8.043478260869565</v>
      </c>
      <c r="IN37" s="97" t="str">
        <f t="shared" si="57"/>
        <v>Giái</v>
      </c>
    </row>
    <row r="38" spans="1:248" ht="15.75" customHeight="1">
      <c r="A38" s="20">
        <v>33</v>
      </c>
      <c r="B38" s="21">
        <v>33</v>
      </c>
      <c r="C38" s="47" t="s">
        <v>30</v>
      </c>
      <c r="D38" s="47" t="s">
        <v>31</v>
      </c>
      <c r="E38" s="199" t="s">
        <v>231</v>
      </c>
      <c r="F38" s="47"/>
      <c r="G38" s="114" t="s">
        <v>197</v>
      </c>
      <c r="H38" s="42">
        <v>8</v>
      </c>
      <c r="I38" s="42">
        <v>7</v>
      </c>
      <c r="J38" s="42">
        <v>8</v>
      </c>
      <c r="K38" s="41">
        <v>7</v>
      </c>
      <c r="L38" s="41"/>
      <c r="M38" s="66">
        <f aca="true" t="shared" si="58" ref="M38:M57">ROUND((SUM(H38:J38)/3*0.3+K38*0.7),0)</f>
        <v>7</v>
      </c>
      <c r="N38" s="41"/>
      <c r="O38" s="42">
        <v>7</v>
      </c>
      <c r="P38" s="42">
        <v>7</v>
      </c>
      <c r="Q38" s="42">
        <v>7</v>
      </c>
      <c r="R38" s="42">
        <v>6</v>
      </c>
      <c r="S38" s="41">
        <v>6</v>
      </c>
      <c r="T38" s="41"/>
      <c r="U38" s="66">
        <f aca="true" t="shared" si="59" ref="U38:U57">ROUND((SUM(O38:R38)/4*0.3+S38*0.7),0)</f>
        <v>6</v>
      </c>
      <c r="V38" s="102">
        <f aca="true" t="shared" si="60" ref="V38:V57">ROUND((SUM(O38:R38)/4*0.3+MAX(S38:T38)*0.7),0)</f>
        <v>6</v>
      </c>
      <c r="W38" s="42">
        <v>7</v>
      </c>
      <c r="X38" s="42">
        <v>7</v>
      </c>
      <c r="Y38" s="42">
        <v>8</v>
      </c>
      <c r="Z38" s="42">
        <v>8</v>
      </c>
      <c r="AA38" s="41">
        <v>7</v>
      </c>
      <c r="AB38" s="41"/>
      <c r="AC38" s="66">
        <f aca="true" t="shared" si="61" ref="AC38:AC57">ROUND((SUM(W38:Z38)/4*0.3+AA38*0.7),0)</f>
        <v>7</v>
      </c>
      <c r="AD38" s="41"/>
      <c r="AE38" s="42">
        <v>8</v>
      </c>
      <c r="AF38" s="42">
        <v>7</v>
      </c>
      <c r="AG38" s="42">
        <v>8</v>
      </c>
      <c r="AH38" s="42">
        <v>7</v>
      </c>
      <c r="AI38" s="42">
        <v>7</v>
      </c>
      <c r="AJ38" s="41">
        <v>5</v>
      </c>
      <c r="AK38" s="41"/>
      <c r="AL38" s="66">
        <f aca="true" t="shared" si="62" ref="AL38:AL57">ROUND((SUM(AE38:AI38)/5*0.3+AJ38*0.7),0)</f>
        <v>6</v>
      </c>
      <c r="AM38" s="41"/>
      <c r="AN38" s="42">
        <v>7</v>
      </c>
      <c r="AO38" s="42">
        <v>8</v>
      </c>
      <c r="AP38" s="42">
        <v>7</v>
      </c>
      <c r="AQ38" s="41">
        <v>7</v>
      </c>
      <c r="AR38" s="41"/>
      <c r="AS38" s="66">
        <f aca="true" t="shared" si="63" ref="AS38:AS57">ROUND((SUM(AN38:AP38)/3*0.3+AQ38*0.7),0)</f>
        <v>7</v>
      </c>
      <c r="AT38" s="41"/>
      <c r="AU38" s="42">
        <v>6</v>
      </c>
      <c r="AV38" s="42">
        <v>7</v>
      </c>
      <c r="AW38" s="42">
        <v>6</v>
      </c>
      <c r="AX38" s="40">
        <v>2</v>
      </c>
      <c r="AY38" s="41">
        <v>7</v>
      </c>
      <c r="AZ38" s="87">
        <f aca="true" t="shared" si="64" ref="AZ38:AZ57">ROUND((SUM(AU38:AW38)/3*0.3+AX38*0.7),0)</f>
        <v>3</v>
      </c>
      <c r="BA38" s="102">
        <f aca="true" t="shared" si="65" ref="BA38:BA57">ROUND((SUM(AU38:AW38)/3*0.3+MAX(AX38:AY38)*0.7),0)</f>
        <v>7</v>
      </c>
      <c r="BB38" s="41">
        <v>6</v>
      </c>
      <c r="BC38" s="41">
        <v>7</v>
      </c>
      <c r="BD38" s="41">
        <v>7</v>
      </c>
      <c r="BE38" s="41">
        <v>5</v>
      </c>
      <c r="BF38" s="41"/>
      <c r="BG38" s="66">
        <f aca="true" t="shared" si="66" ref="BG38:BG57">ROUND((SUM(BB38:BD38)/3*0.3+BE38*0.7),0)</f>
        <v>6</v>
      </c>
      <c r="BH38" s="41"/>
      <c r="BI38" s="42">
        <v>5</v>
      </c>
      <c r="BJ38" s="42">
        <v>7</v>
      </c>
      <c r="BK38" s="41">
        <v>7</v>
      </c>
      <c r="BL38" s="41"/>
      <c r="BM38" s="68">
        <f aca="true" t="shared" si="67" ref="BM38:BM57">(M38*3+U38*3+AC38*4+AL38*5+AS38*3+AZ38*3+BG38*3)/24</f>
        <v>6.041666666666667</v>
      </c>
      <c r="BN38" s="99">
        <f aca="true" t="shared" si="68" ref="BN38:BN57">(M38*3+V38*3+AC38*4+AL38*5+AS38*3+BA38*3+BG38*3)/24</f>
        <v>6.541666666666667</v>
      </c>
      <c r="BO38" s="69" t="str">
        <f aca="true" t="shared" si="69" ref="BO38:BO57">IF(BN38&gt;=8,"Giái",IF(BN38&gt;=7,"Kh¸",IF(BN38&gt;=6,"TBK",IF(BN38&gt;=5,"TB",IF(BN38&gt;=4,"YÕu",IF(BN38&lt;4,"KÐm"))))))</f>
        <v>TBK</v>
      </c>
      <c r="BP38" s="42">
        <v>6</v>
      </c>
      <c r="BQ38" s="42">
        <v>7</v>
      </c>
      <c r="BR38" s="42">
        <v>8</v>
      </c>
      <c r="BS38" s="42">
        <v>7</v>
      </c>
      <c r="BT38" s="42"/>
      <c r="BU38" s="102">
        <f t="shared" si="15"/>
        <v>7</v>
      </c>
      <c r="BV38" s="67"/>
      <c r="BW38" s="41">
        <v>7</v>
      </c>
      <c r="BX38" s="41">
        <v>8</v>
      </c>
      <c r="BY38" s="42">
        <v>7</v>
      </c>
      <c r="BZ38" s="42"/>
      <c r="CA38" s="102">
        <f t="shared" si="16"/>
        <v>7</v>
      </c>
      <c r="CB38" s="102">
        <f t="shared" si="17"/>
        <v>7</v>
      </c>
      <c r="CC38" s="42">
        <v>6</v>
      </c>
      <c r="CD38" s="41">
        <v>8</v>
      </c>
      <c r="CE38" s="42">
        <v>9</v>
      </c>
      <c r="CF38" s="42"/>
      <c r="CG38" s="102">
        <f t="shared" si="18"/>
        <v>8</v>
      </c>
      <c r="CH38" s="102">
        <f t="shared" si="19"/>
        <v>8</v>
      </c>
      <c r="CI38" s="42">
        <v>5</v>
      </c>
      <c r="CJ38" s="41">
        <v>9</v>
      </c>
      <c r="CK38" s="42">
        <v>8</v>
      </c>
      <c r="CL38" s="42"/>
      <c r="CM38" s="102">
        <f t="shared" si="20"/>
        <v>8</v>
      </c>
      <c r="CN38" s="67"/>
      <c r="CO38" s="42">
        <v>6</v>
      </c>
      <c r="CP38" s="42">
        <v>5</v>
      </c>
      <c r="CQ38" s="41">
        <v>8</v>
      </c>
      <c r="CR38" s="41">
        <v>6</v>
      </c>
      <c r="CS38" s="42">
        <v>5</v>
      </c>
      <c r="CT38" s="42"/>
      <c r="CU38" s="102">
        <f t="shared" si="21"/>
        <v>5</v>
      </c>
      <c r="CV38" s="102">
        <f t="shared" si="22"/>
        <v>5</v>
      </c>
      <c r="CW38" s="42">
        <v>7</v>
      </c>
      <c r="CX38" s="41">
        <v>6</v>
      </c>
      <c r="CY38" s="41">
        <v>7</v>
      </c>
      <c r="CZ38" s="41">
        <v>6</v>
      </c>
      <c r="DA38" s="42">
        <v>7</v>
      </c>
      <c r="DB38" s="42"/>
      <c r="DC38" s="102">
        <f t="shared" si="23"/>
        <v>7</v>
      </c>
      <c r="DD38" s="66"/>
      <c r="DE38" s="42">
        <v>7</v>
      </c>
      <c r="DF38" s="42">
        <v>8</v>
      </c>
      <c r="DG38" s="41">
        <v>7</v>
      </c>
      <c r="DH38" s="42">
        <v>7</v>
      </c>
      <c r="DI38" s="42"/>
      <c r="DJ38" s="102">
        <f t="shared" si="24"/>
        <v>7</v>
      </c>
      <c r="DK38" s="66"/>
      <c r="DL38" s="42">
        <v>5</v>
      </c>
      <c r="DM38" s="41">
        <v>7</v>
      </c>
      <c r="DN38" s="41">
        <v>7</v>
      </c>
      <c r="DO38" s="95">
        <v>6</v>
      </c>
      <c r="DP38" s="95"/>
      <c r="DQ38" s="102">
        <f t="shared" si="25"/>
        <v>6</v>
      </c>
      <c r="DR38" s="95"/>
      <c r="DS38" s="99">
        <f t="shared" si="26"/>
        <v>6.695652173913044</v>
      </c>
      <c r="DT38" s="99">
        <f t="shared" si="27"/>
        <v>6.695652173913044</v>
      </c>
      <c r="DU38" s="97" t="str">
        <f t="shared" si="28"/>
        <v>TBK</v>
      </c>
      <c r="DV38" s="42">
        <v>7</v>
      </c>
      <c r="DW38" s="42">
        <v>6</v>
      </c>
      <c r="DX38" s="42">
        <v>5</v>
      </c>
      <c r="DY38" s="42">
        <v>5</v>
      </c>
      <c r="DZ38" s="42"/>
      <c r="EA38" s="102">
        <f t="shared" si="29"/>
        <v>5</v>
      </c>
      <c r="EB38" s="102">
        <f t="shared" si="30"/>
        <v>5</v>
      </c>
      <c r="EC38" s="67">
        <v>7</v>
      </c>
      <c r="ED38" s="67">
        <v>7</v>
      </c>
      <c r="EE38" s="67">
        <v>6</v>
      </c>
      <c r="EF38" s="67">
        <v>6</v>
      </c>
      <c r="EG38" s="67"/>
      <c r="EH38" s="102">
        <f t="shared" si="31"/>
        <v>6</v>
      </c>
      <c r="EI38" s="102">
        <f t="shared" si="32"/>
        <v>6</v>
      </c>
      <c r="EJ38" s="42">
        <v>6</v>
      </c>
      <c r="EK38" s="42">
        <v>7</v>
      </c>
      <c r="EL38" s="41">
        <v>8</v>
      </c>
      <c r="EM38" s="41">
        <v>7</v>
      </c>
      <c r="EN38" s="42">
        <v>7</v>
      </c>
      <c r="EO38" s="42"/>
      <c r="EP38" s="102">
        <f t="shared" si="33"/>
        <v>7</v>
      </c>
      <c r="EQ38" s="67"/>
      <c r="ER38" s="67">
        <v>6</v>
      </c>
      <c r="ES38" s="67">
        <v>6</v>
      </c>
      <c r="ET38" s="67">
        <v>7</v>
      </c>
      <c r="EU38" s="67">
        <v>7</v>
      </c>
      <c r="EV38" s="67">
        <v>7</v>
      </c>
      <c r="EW38" s="67">
        <v>8</v>
      </c>
      <c r="EX38" s="67"/>
      <c r="EY38" s="102">
        <f t="shared" si="34"/>
        <v>8</v>
      </c>
      <c r="EZ38" s="102">
        <f t="shared" si="35"/>
        <v>8</v>
      </c>
      <c r="FA38" s="42">
        <v>8</v>
      </c>
      <c r="FB38" s="41">
        <v>7</v>
      </c>
      <c r="FC38" s="41">
        <v>8</v>
      </c>
      <c r="FD38" s="41">
        <v>8</v>
      </c>
      <c r="FE38" s="41">
        <v>8</v>
      </c>
      <c r="FF38" s="42">
        <v>6</v>
      </c>
      <c r="FG38" s="42"/>
      <c r="FH38" s="102">
        <f t="shared" si="36"/>
        <v>7</v>
      </c>
      <c r="FI38" s="66"/>
      <c r="FJ38" s="42">
        <v>8</v>
      </c>
      <c r="FK38" s="41">
        <v>7</v>
      </c>
      <c r="FL38" s="41">
        <v>8</v>
      </c>
      <c r="FM38" s="42">
        <v>7</v>
      </c>
      <c r="FN38" s="42"/>
      <c r="FO38" s="102">
        <f t="shared" si="37"/>
        <v>7</v>
      </c>
      <c r="FP38" s="66"/>
      <c r="FQ38" s="42">
        <v>9</v>
      </c>
      <c r="FR38" s="42">
        <v>7</v>
      </c>
      <c r="FS38" s="41">
        <v>6</v>
      </c>
      <c r="FT38" s="42">
        <v>6</v>
      </c>
      <c r="FU38" s="42"/>
      <c r="FV38" s="102">
        <f t="shared" si="38"/>
        <v>6</v>
      </c>
      <c r="FW38" s="102">
        <f t="shared" si="39"/>
        <v>6</v>
      </c>
      <c r="FX38" s="67">
        <v>5</v>
      </c>
      <c r="FY38" s="67">
        <v>5</v>
      </c>
      <c r="FZ38" s="102">
        <v>4</v>
      </c>
      <c r="GA38" s="102"/>
      <c r="GB38" s="104">
        <f t="shared" si="40"/>
        <v>4</v>
      </c>
      <c r="GC38" s="99">
        <f aca="true" t="shared" si="70" ref="GC38:GC57">(EA38*3+EH38*3+EP38*4+EY38*5+FH38*5+FO38*3+FV38*3)/26</f>
        <v>6.730769230769231</v>
      </c>
      <c r="GD38" s="99">
        <f aca="true" t="shared" si="71" ref="GD38:GD57">(EB38*3+EI38*3+EP38*4+EZ38*5+FH38*5+FO38*3+FW38*3)/26</f>
        <v>6.730769230769231</v>
      </c>
      <c r="GE38" s="97" t="str">
        <f t="shared" si="41"/>
        <v>TBK</v>
      </c>
      <c r="GF38" s="25">
        <v>7</v>
      </c>
      <c r="GG38" s="25">
        <v>6</v>
      </c>
      <c r="GH38" s="25">
        <v>7</v>
      </c>
      <c r="GI38" s="26"/>
      <c r="GJ38" s="102">
        <f t="shared" si="42"/>
        <v>7</v>
      </c>
      <c r="GK38" s="102">
        <f t="shared" si="43"/>
        <v>7</v>
      </c>
      <c r="GL38" s="26">
        <v>7</v>
      </c>
      <c r="GM38" s="26">
        <v>8</v>
      </c>
      <c r="GN38" s="25">
        <v>8</v>
      </c>
      <c r="GO38" s="25">
        <v>8</v>
      </c>
      <c r="GP38" s="26">
        <v>9</v>
      </c>
      <c r="GQ38" s="26"/>
      <c r="GR38" s="102">
        <f t="shared" si="44"/>
        <v>9</v>
      </c>
      <c r="GS38" s="102">
        <f t="shared" si="45"/>
        <v>9</v>
      </c>
      <c r="GT38" s="25">
        <v>6</v>
      </c>
      <c r="GU38" s="25">
        <v>6</v>
      </c>
      <c r="GV38" s="25">
        <v>7</v>
      </c>
      <c r="GW38" s="26">
        <v>8</v>
      </c>
      <c r="GX38" s="26"/>
      <c r="GY38" s="102">
        <f t="shared" si="46"/>
        <v>8</v>
      </c>
      <c r="GZ38" s="102">
        <f t="shared" si="47"/>
        <v>8</v>
      </c>
      <c r="HA38" s="25">
        <v>8</v>
      </c>
      <c r="HB38" s="25">
        <v>8</v>
      </c>
      <c r="HC38" s="25">
        <v>6</v>
      </c>
      <c r="HD38" s="26">
        <v>6</v>
      </c>
      <c r="HE38" s="26"/>
      <c r="HF38" s="102">
        <f t="shared" si="48"/>
        <v>6</v>
      </c>
      <c r="HG38" s="102">
        <f t="shared" si="49"/>
        <v>6</v>
      </c>
      <c r="HH38" s="25">
        <v>5</v>
      </c>
      <c r="HI38" s="25">
        <v>7</v>
      </c>
      <c r="HJ38" s="26">
        <v>8</v>
      </c>
      <c r="HK38" s="26"/>
      <c r="HL38" s="102">
        <f t="shared" si="50"/>
        <v>7</v>
      </c>
      <c r="HM38" s="102">
        <f t="shared" si="51"/>
        <v>7</v>
      </c>
      <c r="HN38" s="25">
        <v>8</v>
      </c>
      <c r="HO38" s="25">
        <v>8</v>
      </c>
      <c r="HP38" s="25">
        <v>7</v>
      </c>
      <c r="HQ38" s="25">
        <v>7</v>
      </c>
      <c r="HR38" s="26">
        <v>8</v>
      </c>
      <c r="HS38" s="26"/>
      <c r="HT38" s="102">
        <f t="shared" si="52"/>
        <v>9</v>
      </c>
      <c r="HU38" s="102">
        <f t="shared" si="53"/>
        <v>8</v>
      </c>
      <c r="HV38" s="25">
        <v>7</v>
      </c>
      <c r="HW38" s="25">
        <v>8</v>
      </c>
      <c r="HX38" s="25">
        <v>7</v>
      </c>
      <c r="HY38" s="25">
        <v>9</v>
      </c>
      <c r="HZ38" s="25">
        <v>8</v>
      </c>
      <c r="IA38" s="26">
        <v>8</v>
      </c>
      <c r="IB38" s="26"/>
      <c r="IC38" s="102">
        <f t="shared" si="54"/>
        <v>8</v>
      </c>
      <c r="ID38" s="102">
        <f t="shared" si="55"/>
        <v>8</v>
      </c>
      <c r="IE38" s="25"/>
      <c r="IF38" s="25"/>
      <c r="IG38" s="25"/>
      <c r="IH38" s="26"/>
      <c r="II38" s="26"/>
      <c r="IJ38" s="140"/>
      <c r="IK38" s="26"/>
      <c r="IL38" s="141">
        <f aca="true" t="shared" si="72" ref="IL38:IL57">(GK38*2+GS38*4+GZ38*3+HG38*3+HM38*2+HU38*4+ID38*5)</f>
        <v>178</v>
      </c>
      <c r="IM38" s="142">
        <f t="shared" si="56"/>
        <v>7.739130434782608</v>
      </c>
      <c r="IN38" s="97" t="str">
        <f t="shared" si="57"/>
        <v>Kh¸</v>
      </c>
    </row>
    <row r="39" spans="1:248" ht="15" customHeight="1">
      <c r="A39" s="20">
        <v>34</v>
      </c>
      <c r="B39" s="21">
        <v>34</v>
      </c>
      <c r="C39" s="47" t="s">
        <v>90</v>
      </c>
      <c r="D39" s="47" t="s">
        <v>91</v>
      </c>
      <c r="E39" s="199" t="s">
        <v>232</v>
      </c>
      <c r="F39" s="47"/>
      <c r="G39" s="114" t="s">
        <v>197</v>
      </c>
      <c r="H39" s="42">
        <v>6</v>
      </c>
      <c r="I39" s="42">
        <v>4</v>
      </c>
      <c r="J39" s="42">
        <v>8</v>
      </c>
      <c r="K39" s="41">
        <v>8</v>
      </c>
      <c r="L39" s="41"/>
      <c r="M39" s="66">
        <f t="shared" si="58"/>
        <v>7</v>
      </c>
      <c r="N39" s="41"/>
      <c r="O39" s="42">
        <v>7</v>
      </c>
      <c r="P39" s="42">
        <v>7</v>
      </c>
      <c r="Q39" s="42">
        <v>7</v>
      </c>
      <c r="R39" s="42">
        <v>7</v>
      </c>
      <c r="S39" s="41">
        <v>8</v>
      </c>
      <c r="T39" s="41"/>
      <c r="U39" s="66">
        <f t="shared" si="59"/>
        <v>8</v>
      </c>
      <c r="V39" s="102">
        <f t="shared" si="60"/>
        <v>8</v>
      </c>
      <c r="W39" s="42">
        <v>7</v>
      </c>
      <c r="X39" s="42">
        <v>7</v>
      </c>
      <c r="Y39" s="42">
        <v>7</v>
      </c>
      <c r="Z39" s="42">
        <v>8</v>
      </c>
      <c r="AA39" s="41">
        <v>8</v>
      </c>
      <c r="AB39" s="41"/>
      <c r="AC39" s="66">
        <f t="shared" si="61"/>
        <v>8</v>
      </c>
      <c r="AD39" s="41"/>
      <c r="AE39" s="42">
        <v>7</v>
      </c>
      <c r="AF39" s="42">
        <v>8</v>
      </c>
      <c r="AG39" s="42">
        <v>8</v>
      </c>
      <c r="AH39" s="42">
        <v>8</v>
      </c>
      <c r="AI39" s="42">
        <v>8</v>
      </c>
      <c r="AJ39" s="41">
        <v>6</v>
      </c>
      <c r="AK39" s="41"/>
      <c r="AL39" s="66">
        <f t="shared" si="62"/>
        <v>7</v>
      </c>
      <c r="AM39" s="41"/>
      <c r="AN39" s="42">
        <v>8</v>
      </c>
      <c r="AO39" s="42">
        <v>7</v>
      </c>
      <c r="AP39" s="42">
        <v>7</v>
      </c>
      <c r="AQ39" s="41">
        <v>7</v>
      </c>
      <c r="AR39" s="41"/>
      <c r="AS39" s="66">
        <f t="shared" si="63"/>
        <v>7</v>
      </c>
      <c r="AT39" s="41"/>
      <c r="AU39" s="42">
        <v>6</v>
      </c>
      <c r="AV39" s="42">
        <v>7</v>
      </c>
      <c r="AW39" s="42">
        <v>7</v>
      </c>
      <c r="AX39" s="41">
        <v>6</v>
      </c>
      <c r="AY39" s="41"/>
      <c r="AZ39" s="66">
        <f t="shared" si="64"/>
        <v>6</v>
      </c>
      <c r="BA39" s="102">
        <f t="shared" si="65"/>
        <v>6</v>
      </c>
      <c r="BB39" s="41">
        <v>7</v>
      </c>
      <c r="BC39" s="41">
        <v>7</v>
      </c>
      <c r="BD39" s="41">
        <v>7</v>
      </c>
      <c r="BE39" s="41">
        <v>7</v>
      </c>
      <c r="BF39" s="41"/>
      <c r="BG39" s="66">
        <f t="shared" si="66"/>
        <v>7</v>
      </c>
      <c r="BH39" s="41"/>
      <c r="BI39" s="42">
        <v>6</v>
      </c>
      <c r="BJ39" s="42">
        <v>7</v>
      </c>
      <c r="BK39" s="41">
        <v>6</v>
      </c>
      <c r="BL39" s="41"/>
      <c r="BM39" s="68">
        <f t="shared" si="67"/>
        <v>7.166666666666667</v>
      </c>
      <c r="BN39" s="99">
        <f t="shared" si="68"/>
        <v>7.166666666666667</v>
      </c>
      <c r="BO39" s="69" t="str">
        <f t="shared" si="69"/>
        <v>Kh¸</v>
      </c>
      <c r="BP39" s="42">
        <v>7</v>
      </c>
      <c r="BQ39" s="42">
        <v>7</v>
      </c>
      <c r="BR39" s="42">
        <v>7</v>
      </c>
      <c r="BS39" s="42">
        <v>7</v>
      </c>
      <c r="BT39" s="42"/>
      <c r="BU39" s="102">
        <f t="shared" si="15"/>
        <v>7</v>
      </c>
      <c r="BV39" s="67"/>
      <c r="BW39" s="41">
        <v>7</v>
      </c>
      <c r="BX39" s="41">
        <v>9</v>
      </c>
      <c r="BY39" s="42">
        <v>8</v>
      </c>
      <c r="BZ39" s="42"/>
      <c r="CA39" s="102">
        <f t="shared" si="16"/>
        <v>8</v>
      </c>
      <c r="CB39" s="102">
        <f t="shared" si="17"/>
        <v>8</v>
      </c>
      <c r="CC39" s="42">
        <v>8</v>
      </c>
      <c r="CD39" s="41">
        <v>9</v>
      </c>
      <c r="CE39" s="42">
        <v>9</v>
      </c>
      <c r="CF39" s="42"/>
      <c r="CG39" s="102">
        <f t="shared" si="18"/>
        <v>9</v>
      </c>
      <c r="CH39" s="102">
        <f t="shared" si="19"/>
        <v>9</v>
      </c>
      <c r="CI39" s="42">
        <v>7</v>
      </c>
      <c r="CJ39" s="41">
        <v>7</v>
      </c>
      <c r="CK39" s="42">
        <v>10</v>
      </c>
      <c r="CL39" s="42"/>
      <c r="CM39" s="102">
        <f t="shared" si="20"/>
        <v>9</v>
      </c>
      <c r="CN39" s="67"/>
      <c r="CO39" s="42">
        <v>5</v>
      </c>
      <c r="CP39" s="42">
        <v>5</v>
      </c>
      <c r="CQ39" s="41">
        <v>8</v>
      </c>
      <c r="CR39" s="41">
        <v>6</v>
      </c>
      <c r="CS39" s="42">
        <v>5</v>
      </c>
      <c r="CT39" s="42"/>
      <c r="CU39" s="102">
        <f t="shared" si="21"/>
        <v>5</v>
      </c>
      <c r="CV39" s="102">
        <f t="shared" si="22"/>
        <v>5</v>
      </c>
      <c r="CW39" s="42">
        <v>6</v>
      </c>
      <c r="CX39" s="41">
        <v>8</v>
      </c>
      <c r="CY39" s="41">
        <v>7</v>
      </c>
      <c r="CZ39" s="41">
        <v>8</v>
      </c>
      <c r="DA39" s="42">
        <v>8</v>
      </c>
      <c r="DB39" s="42"/>
      <c r="DC39" s="102">
        <f t="shared" si="23"/>
        <v>8</v>
      </c>
      <c r="DD39" s="66"/>
      <c r="DE39" s="42">
        <v>5</v>
      </c>
      <c r="DF39" s="42">
        <v>6</v>
      </c>
      <c r="DG39" s="41">
        <v>6</v>
      </c>
      <c r="DH39" s="42">
        <v>7</v>
      </c>
      <c r="DI39" s="42"/>
      <c r="DJ39" s="102">
        <f t="shared" si="24"/>
        <v>7</v>
      </c>
      <c r="DK39" s="66"/>
      <c r="DL39" s="42">
        <v>6</v>
      </c>
      <c r="DM39" s="41">
        <v>7</v>
      </c>
      <c r="DN39" s="41">
        <v>6</v>
      </c>
      <c r="DO39" s="95">
        <v>9</v>
      </c>
      <c r="DP39" s="95"/>
      <c r="DQ39" s="102">
        <f t="shared" si="25"/>
        <v>8</v>
      </c>
      <c r="DR39" s="95"/>
      <c r="DS39" s="99">
        <f t="shared" si="26"/>
        <v>7.391304347826087</v>
      </c>
      <c r="DT39" s="99">
        <f t="shared" si="27"/>
        <v>7.391304347826087</v>
      </c>
      <c r="DU39" s="97" t="str">
        <f t="shared" si="28"/>
        <v>Kh¸</v>
      </c>
      <c r="DV39" s="42">
        <v>7</v>
      </c>
      <c r="DW39" s="42">
        <v>6</v>
      </c>
      <c r="DX39" s="42">
        <v>6</v>
      </c>
      <c r="DY39" s="42">
        <v>8</v>
      </c>
      <c r="DZ39" s="42"/>
      <c r="EA39" s="102">
        <f t="shared" si="29"/>
        <v>8</v>
      </c>
      <c r="EB39" s="102">
        <f t="shared" si="30"/>
        <v>8</v>
      </c>
      <c r="EC39" s="67">
        <v>7</v>
      </c>
      <c r="ED39" s="67">
        <v>6</v>
      </c>
      <c r="EE39" s="67">
        <v>7</v>
      </c>
      <c r="EF39" s="67">
        <v>8</v>
      </c>
      <c r="EG39" s="67"/>
      <c r="EH39" s="102">
        <f t="shared" si="31"/>
        <v>8</v>
      </c>
      <c r="EI39" s="102">
        <f t="shared" si="32"/>
        <v>8</v>
      </c>
      <c r="EJ39" s="42">
        <v>7</v>
      </c>
      <c r="EK39" s="42">
        <v>8</v>
      </c>
      <c r="EL39" s="41">
        <v>7</v>
      </c>
      <c r="EM39" s="41">
        <v>7</v>
      </c>
      <c r="EN39" s="42">
        <v>9</v>
      </c>
      <c r="EO39" s="42"/>
      <c r="EP39" s="102">
        <f t="shared" si="33"/>
        <v>8</v>
      </c>
      <c r="EQ39" s="67"/>
      <c r="ER39" s="67">
        <v>5</v>
      </c>
      <c r="ES39" s="67">
        <v>6</v>
      </c>
      <c r="ET39" s="67">
        <v>6</v>
      </c>
      <c r="EU39" s="67">
        <v>8</v>
      </c>
      <c r="EV39" s="67">
        <v>7</v>
      </c>
      <c r="EW39" s="67">
        <v>8</v>
      </c>
      <c r="EX39" s="67"/>
      <c r="EY39" s="102">
        <f t="shared" si="34"/>
        <v>8</v>
      </c>
      <c r="EZ39" s="102">
        <f t="shared" si="35"/>
        <v>8</v>
      </c>
      <c r="FA39" s="42">
        <v>8</v>
      </c>
      <c r="FB39" s="41">
        <v>8</v>
      </c>
      <c r="FC39" s="41">
        <v>7</v>
      </c>
      <c r="FD39" s="41">
        <v>9</v>
      </c>
      <c r="FE39" s="41">
        <v>8</v>
      </c>
      <c r="FF39" s="42">
        <v>8</v>
      </c>
      <c r="FG39" s="42"/>
      <c r="FH39" s="102">
        <f t="shared" si="36"/>
        <v>8</v>
      </c>
      <c r="FI39" s="66"/>
      <c r="FJ39" s="42">
        <v>7</v>
      </c>
      <c r="FK39" s="41">
        <v>8</v>
      </c>
      <c r="FL39" s="41">
        <v>8</v>
      </c>
      <c r="FM39" s="42">
        <v>8</v>
      </c>
      <c r="FN39" s="42"/>
      <c r="FO39" s="102">
        <f t="shared" si="37"/>
        <v>8</v>
      </c>
      <c r="FP39" s="66"/>
      <c r="FQ39" s="42">
        <v>8</v>
      </c>
      <c r="FR39" s="42">
        <v>8</v>
      </c>
      <c r="FS39" s="41">
        <v>5</v>
      </c>
      <c r="FT39" s="42">
        <v>5</v>
      </c>
      <c r="FU39" s="42"/>
      <c r="FV39" s="102">
        <f t="shared" si="38"/>
        <v>6</v>
      </c>
      <c r="FW39" s="102">
        <f t="shared" si="39"/>
        <v>6</v>
      </c>
      <c r="FX39" s="67">
        <v>6</v>
      </c>
      <c r="FY39" s="67">
        <v>8</v>
      </c>
      <c r="FZ39" s="102">
        <v>7</v>
      </c>
      <c r="GA39" s="102"/>
      <c r="GB39" s="102">
        <f t="shared" si="40"/>
        <v>7</v>
      </c>
      <c r="GC39" s="99">
        <f t="shared" si="70"/>
        <v>7.769230769230769</v>
      </c>
      <c r="GD39" s="99">
        <f t="shared" si="71"/>
        <v>7.769230769230769</v>
      </c>
      <c r="GE39" s="97" t="str">
        <f t="shared" si="41"/>
        <v>Kh¸</v>
      </c>
      <c r="GF39" s="25">
        <v>7</v>
      </c>
      <c r="GG39" s="25">
        <v>6</v>
      </c>
      <c r="GH39" s="25">
        <v>7</v>
      </c>
      <c r="GI39" s="26"/>
      <c r="GJ39" s="102">
        <f t="shared" si="42"/>
        <v>7</v>
      </c>
      <c r="GK39" s="102">
        <f t="shared" si="43"/>
        <v>7</v>
      </c>
      <c r="GL39" s="26">
        <v>7</v>
      </c>
      <c r="GM39" s="26">
        <v>8</v>
      </c>
      <c r="GN39" s="25">
        <v>8</v>
      </c>
      <c r="GO39" s="25">
        <v>7</v>
      </c>
      <c r="GP39" s="26">
        <v>8</v>
      </c>
      <c r="GQ39" s="26"/>
      <c r="GR39" s="102">
        <f t="shared" si="44"/>
        <v>8</v>
      </c>
      <c r="GS39" s="102">
        <f t="shared" si="45"/>
        <v>8</v>
      </c>
      <c r="GT39" s="25">
        <v>5</v>
      </c>
      <c r="GU39" s="25">
        <v>6</v>
      </c>
      <c r="GV39" s="25">
        <v>7</v>
      </c>
      <c r="GW39" s="26">
        <v>7</v>
      </c>
      <c r="GX39" s="26"/>
      <c r="GY39" s="102">
        <f t="shared" si="46"/>
        <v>7</v>
      </c>
      <c r="GZ39" s="102">
        <f t="shared" si="47"/>
        <v>7</v>
      </c>
      <c r="HA39" s="25">
        <v>4</v>
      </c>
      <c r="HB39" s="25">
        <v>6</v>
      </c>
      <c r="HC39" s="25">
        <v>7</v>
      </c>
      <c r="HD39" s="26">
        <v>5</v>
      </c>
      <c r="HE39" s="26"/>
      <c r="HF39" s="102">
        <f t="shared" si="48"/>
        <v>5</v>
      </c>
      <c r="HG39" s="102">
        <f t="shared" si="49"/>
        <v>5</v>
      </c>
      <c r="HH39" s="25">
        <v>5</v>
      </c>
      <c r="HI39" s="25">
        <v>6</v>
      </c>
      <c r="HJ39" s="26">
        <v>8</v>
      </c>
      <c r="HK39" s="26"/>
      <c r="HL39" s="102">
        <f t="shared" si="50"/>
        <v>7</v>
      </c>
      <c r="HM39" s="102">
        <f t="shared" si="51"/>
        <v>7</v>
      </c>
      <c r="HN39" s="25">
        <v>8</v>
      </c>
      <c r="HO39" s="25">
        <v>8</v>
      </c>
      <c r="HP39" s="25">
        <v>8</v>
      </c>
      <c r="HQ39" s="25">
        <v>8</v>
      </c>
      <c r="HR39" s="26">
        <v>9</v>
      </c>
      <c r="HS39" s="26"/>
      <c r="HT39" s="102">
        <f t="shared" si="52"/>
        <v>10</v>
      </c>
      <c r="HU39" s="102">
        <f t="shared" si="53"/>
        <v>9</v>
      </c>
      <c r="HV39" s="25">
        <v>8</v>
      </c>
      <c r="HW39" s="25">
        <v>8</v>
      </c>
      <c r="HX39" s="25">
        <v>9</v>
      </c>
      <c r="HY39" s="25">
        <v>8</v>
      </c>
      <c r="HZ39" s="25">
        <v>8</v>
      </c>
      <c r="IA39" s="26">
        <v>9</v>
      </c>
      <c r="IB39" s="26"/>
      <c r="IC39" s="102">
        <f t="shared" si="54"/>
        <v>9</v>
      </c>
      <c r="ID39" s="102">
        <f t="shared" si="55"/>
        <v>9</v>
      </c>
      <c r="IE39" s="25"/>
      <c r="IF39" s="25"/>
      <c r="IG39" s="25"/>
      <c r="IH39" s="26"/>
      <c r="II39" s="26"/>
      <c r="IJ39" s="140"/>
      <c r="IK39" s="26"/>
      <c r="IL39" s="141">
        <f t="shared" si="72"/>
        <v>177</v>
      </c>
      <c r="IM39" s="142">
        <f t="shared" si="56"/>
        <v>7.695652173913044</v>
      </c>
      <c r="IN39" s="97" t="str">
        <f t="shared" si="57"/>
        <v>Kh¸</v>
      </c>
    </row>
    <row r="40" spans="1:248" ht="15" customHeight="1">
      <c r="A40" s="20">
        <v>35</v>
      </c>
      <c r="B40" s="21">
        <v>35</v>
      </c>
      <c r="C40" s="47" t="s">
        <v>92</v>
      </c>
      <c r="D40" s="47" t="s">
        <v>32</v>
      </c>
      <c r="E40" s="199" t="s">
        <v>233</v>
      </c>
      <c r="F40" s="47"/>
      <c r="G40" s="114" t="s">
        <v>197</v>
      </c>
      <c r="H40" s="42">
        <v>5</v>
      </c>
      <c r="I40" s="42">
        <v>8</v>
      </c>
      <c r="J40" s="42">
        <v>8</v>
      </c>
      <c r="K40" s="41">
        <v>5</v>
      </c>
      <c r="L40" s="41"/>
      <c r="M40" s="66">
        <f t="shared" si="58"/>
        <v>6</v>
      </c>
      <c r="N40" s="41"/>
      <c r="O40" s="42">
        <v>7</v>
      </c>
      <c r="P40" s="42">
        <v>6</v>
      </c>
      <c r="Q40" s="42">
        <v>7</v>
      </c>
      <c r="R40" s="42">
        <v>5</v>
      </c>
      <c r="S40" s="41">
        <v>7</v>
      </c>
      <c r="T40" s="41"/>
      <c r="U40" s="66">
        <f t="shared" si="59"/>
        <v>7</v>
      </c>
      <c r="V40" s="102">
        <f t="shared" si="60"/>
        <v>7</v>
      </c>
      <c r="W40" s="42">
        <v>7</v>
      </c>
      <c r="X40" s="42">
        <v>8</v>
      </c>
      <c r="Y40" s="42">
        <v>7</v>
      </c>
      <c r="Z40" s="42">
        <v>8</v>
      </c>
      <c r="AA40" s="41">
        <v>6</v>
      </c>
      <c r="AB40" s="41"/>
      <c r="AC40" s="66">
        <f t="shared" si="61"/>
        <v>6</v>
      </c>
      <c r="AD40" s="41"/>
      <c r="AE40" s="42">
        <v>8</v>
      </c>
      <c r="AF40" s="42">
        <v>7</v>
      </c>
      <c r="AG40" s="42">
        <v>7</v>
      </c>
      <c r="AH40" s="42">
        <v>8</v>
      </c>
      <c r="AI40" s="42">
        <v>8</v>
      </c>
      <c r="AJ40" s="41">
        <v>6</v>
      </c>
      <c r="AK40" s="41"/>
      <c r="AL40" s="66">
        <f t="shared" si="62"/>
        <v>6</v>
      </c>
      <c r="AM40" s="41"/>
      <c r="AN40" s="42">
        <v>8</v>
      </c>
      <c r="AO40" s="42">
        <v>7</v>
      </c>
      <c r="AP40" s="42">
        <v>8</v>
      </c>
      <c r="AQ40" s="41">
        <v>6</v>
      </c>
      <c r="AR40" s="41"/>
      <c r="AS40" s="66">
        <f t="shared" si="63"/>
        <v>7</v>
      </c>
      <c r="AT40" s="41"/>
      <c r="AU40" s="42">
        <v>5</v>
      </c>
      <c r="AV40" s="42">
        <v>8</v>
      </c>
      <c r="AW40" s="42">
        <v>6</v>
      </c>
      <c r="AX40" s="40">
        <v>3</v>
      </c>
      <c r="AY40" s="41">
        <v>7</v>
      </c>
      <c r="AZ40" s="87">
        <f t="shared" si="64"/>
        <v>4</v>
      </c>
      <c r="BA40" s="102">
        <f t="shared" si="65"/>
        <v>7</v>
      </c>
      <c r="BB40" s="41">
        <v>7</v>
      </c>
      <c r="BC40" s="41">
        <v>8</v>
      </c>
      <c r="BD40" s="41">
        <v>8</v>
      </c>
      <c r="BE40" s="41">
        <v>5</v>
      </c>
      <c r="BF40" s="41"/>
      <c r="BG40" s="66">
        <f t="shared" si="66"/>
        <v>6</v>
      </c>
      <c r="BH40" s="41"/>
      <c r="BI40" s="42">
        <v>6</v>
      </c>
      <c r="BJ40" s="42">
        <v>7</v>
      </c>
      <c r="BK40" s="41">
        <v>6</v>
      </c>
      <c r="BL40" s="41"/>
      <c r="BM40" s="68">
        <f t="shared" si="67"/>
        <v>6</v>
      </c>
      <c r="BN40" s="99">
        <f t="shared" si="68"/>
        <v>6.375</v>
      </c>
      <c r="BO40" s="69" t="str">
        <f t="shared" si="69"/>
        <v>TBK</v>
      </c>
      <c r="BP40" s="42">
        <v>6</v>
      </c>
      <c r="BQ40" s="42">
        <v>7</v>
      </c>
      <c r="BR40" s="42">
        <v>8</v>
      </c>
      <c r="BS40" s="42">
        <v>7</v>
      </c>
      <c r="BT40" s="42"/>
      <c r="BU40" s="102">
        <f t="shared" si="15"/>
        <v>7</v>
      </c>
      <c r="BV40" s="67"/>
      <c r="BW40" s="41">
        <v>9</v>
      </c>
      <c r="BX40" s="41">
        <v>9</v>
      </c>
      <c r="BY40" s="42">
        <v>6</v>
      </c>
      <c r="BZ40" s="42"/>
      <c r="CA40" s="102">
        <f t="shared" si="16"/>
        <v>7</v>
      </c>
      <c r="CB40" s="102">
        <f t="shared" si="17"/>
        <v>7</v>
      </c>
      <c r="CC40" s="42">
        <v>7</v>
      </c>
      <c r="CD40" s="41">
        <v>9</v>
      </c>
      <c r="CE40" s="42">
        <v>9</v>
      </c>
      <c r="CF40" s="42"/>
      <c r="CG40" s="102">
        <f t="shared" si="18"/>
        <v>9</v>
      </c>
      <c r="CH40" s="102">
        <f t="shared" si="19"/>
        <v>9</v>
      </c>
      <c r="CI40" s="42">
        <v>8</v>
      </c>
      <c r="CJ40" s="41">
        <v>9</v>
      </c>
      <c r="CK40" s="42">
        <v>9</v>
      </c>
      <c r="CL40" s="42"/>
      <c r="CM40" s="102">
        <f t="shared" si="20"/>
        <v>9</v>
      </c>
      <c r="CN40" s="67"/>
      <c r="CO40" s="42">
        <v>8</v>
      </c>
      <c r="CP40" s="42">
        <v>8</v>
      </c>
      <c r="CQ40" s="41">
        <v>9</v>
      </c>
      <c r="CR40" s="41">
        <v>7</v>
      </c>
      <c r="CS40" s="42">
        <v>5</v>
      </c>
      <c r="CT40" s="42"/>
      <c r="CU40" s="102">
        <f t="shared" si="21"/>
        <v>6</v>
      </c>
      <c r="CV40" s="102">
        <f t="shared" si="22"/>
        <v>6</v>
      </c>
      <c r="CW40" s="42">
        <v>7</v>
      </c>
      <c r="CX40" s="41">
        <v>7</v>
      </c>
      <c r="CY40" s="41">
        <v>7</v>
      </c>
      <c r="CZ40" s="41">
        <v>6</v>
      </c>
      <c r="DA40" s="42">
        <v>8</v>
      </c>
      <c r="DB40" s="42"/>
      <c r="DC40" s="102">
        <f t="shared" si="23"/>
        <v>8</v>
      </c>
      <c r="DD40" s="66"/>
      <c r="DE40" s="42">
        <v>7</v>
      </c>
      <c r="DF40" s="42">
        <v>8</v>
      </c>
      <c r="DG40" s="41">
        <v>7</v>
      </c>
      <c r="DH40" s="42">
        <v>7</v>
      </c>
      <c r="DI40" s="42"/>
      <c r="DJ40" s="102">
        <f t="shared" si="24"/>
        <v>7</v>
      </c>
      <c r="DK40" s="66"/>
      <c r="DL40" s="42">
        <v>6</v>
      </c>
      <c r="DM40" s="41">
        <v>7</v>
      </c>
      <c r="DN40" s="41">
        <v>7</v>
      </c>
      <c r="DO40" s="95">
        <v>7</v>
      </c>
      <c r="DP40" s="95"/>
      <c r="DQ40" s="102">
        <f t="shared" si="25"/>
        <v>7</v>
      </c>
      <c r="DR40" s="95"/>
      <c r="DS40" s="99">
        <f t="shared" si="26"/>
        <v>7.3478260869565215</v>
      </c>
      <c r="DT40" s="99">
        <f t="shared" si="27"/>
        <v>7.3478260869565215</v>
      </c>
      <c r="DU40" s="97" t="str">
        <f t="shared" si="28"/>
        <v>Kh¸</v>
      </c>
      <c r="DV40" s="42">
        <v>7</v>
      </c>
      <c r="DW40" s="42">
        <v>7</v>
      </c>
      <c r="DX40" s="42">
        <v>8</v>
      </c>
      <c r="DY40" s="92">
        <v>4</v>
      </c>
      <c r="DZ40" s="42"/>
      <c r="EA40" s="102">
        <f t="shared" si="29"/>
        <v>5</v>
      </c>
      <c r="EB40" s="102">
        <f t="shared" si="30"/>
        <v>5</v>
      </c>
      <c r="EC40" s="67">
        <v>6</v>
      </c>
      <c r="ED40" s="67">
        <v>7</v>
      </c>
      <c r="EE40" s="67">
        <v>8</v>
      </c>
      <c r="EF40" s="67">
        <v>9</v>
      </c>
      <c r="EG40" s="67"/>
      <c r="EH40" s="102">
        <f t="shared" si="31"/>
        <v>8</v>
      </c>
      <c r="EI40" s="102">
        <f t="shared" si="32"/>
        <v>8</v>
      </c>
      <c r="EJ40" s="42">
        <v>8</v>
      </c>
      <c r="EK40" s="42">
        <v>8</v>
      </c>
      <c r="EL40" s="41">
        <v>7</v>
      </c>
      <c r="EM40" s="41">
        <v>8</v>
      </c>
      <c r="EN40" s="42">
        <v>7</v>
      </c>
      <c r="EO40" s="42"/>
      <c r="EP40" s="102">
        <f t="shared" si="33"/>
        <v>7</v>
      </c>
      <c r="EQ40" s="67"/>
      <c r="ER40" s="67">
        <v>6</v>
      </c>
      <c r="ES40" s="67">
        <v>6</v>
      </c>
      <c r="ET40" s="67">
        <v>7</v>
      </c>
      <c r="EU40" s="67">
        <v>7</v>
      </c>
      <c r="EV40" s="67">
        <v>7</v>
      </c>
      <c r="EW40" s="67">
        <v>7</v>
      </c>
      <c r="EX40" s="67"/>
      <c r="EY40" s="102">
        <f t="shared" si="34"/>
        <v>7</v>
      </c>
      <c r="EZ40" s="102">
        <f t="shared" si="35"/>
        <v>7</v>
      </c>
      <c r="FA40" s="42">
        <v>8</v>
      </c>
      <c r="FB40" s="41">
        <v>7</v>
      </c>
      <c r="FC40" s="41">
        <v>8</v>
      </c>
      <c r="FD40" s="41">
        <v>8</v>
      </c>
      <c r="FE40" s="41">
        <v>9</v>
      </c>
      <c r="FF40" s="42">
        <v>7</v>
      </c>
      <c r="FG40" s="42"/>
      <c r="FH40" s="102">
        <f t="shared" si="36"/>
        <v>7</v>
      </c>
      <c r="FI40" s="66"/>
      <c r="FJ40" s="42">
        <v>7</v>
      </c>
      <c r="FK40" s="41">
        <v>8</v>
      </c>
      <c r="FL40" s="41">
        <v>8</v>
      </c>
      <c r="FM40" s="42">
        <v>6</v>
      </c>
      <c r="FN40" s="42"/>
      <c r="FO40" s="102">
        <f t="shared" si="37"/>
        <v>7</v>
      </c>
      <c r="FP40" s="66"/>
      <c r="FQ40" s="42">
        <v>8</v>
      </c>
      <c r="FR40" s="42">
        <v>7</v>
      </c>
      <c r="FS40" s="41">
        <v>6</v>
      </c>
      <c r="FT40" s="42">
        <v>5</v>
      </c>
      <c r="FU40" s="42"/>
      <c r="FV40" s="102">
        <f t="shared" si="38"/>
        <v>6</v>
      </c>
      <c r="FW40" s="102">
        <f t="shared" si="39"/>
        <v>6</v>
      </c>
      <c r="FX40" s="67">
        <v>5</v>
      </c>
      <c r="FY40" s="67">
        <v>6</v>
      </c>
      <c r="FZ40" s="102">
        <v>5</v>
      </c>
      <c r="GA40" s="102"/>
      <c r="GB40" s="102">
        <f t="shared" si="40"/>
        <v>5</v>
      </c>
      <c r="GC40" s="99">
        <f t="shared" si="70"/>
        <v>6.769230769230769</v>
      </c>
      <c r="GD40" s="99">
        <f t="shared" si="71"/>
        <v>6.769230769230769</v>
      </c>
      <c r="GE40" s="97" t="str">
        <f t="shared" si="41"/>
        <v>TBK</v>
      </c>
      <c r="GF40" s="25">
        <v>8</v>
      </c>
      <c r="GG40" s="25">
        <v>6</v>
      </c>
      <c r="GH40" s="25">
        <v>8</v>
      </c>
      <c r="GI40" s="26"/>
      <c r="GJ40" s="102">
        <f t="shared" si="42"/>
        <v>8</v>
      </c>
      <c r="GK40" s="102">
        <f t="shared" si="43"/>
        <v>8</v>
      </c>
      <c r="GL40" s="26">
        <v>8</v>
      </c>
      <c r="GM40" s="26">
        <v>7</v>
      </c>
      <c r="GN40" s="25">
        <v>8</v>
      </c>
      <c r="GO40" s="25">
        <v>7</v>
      </c>
      <c r="GP40" s="26">
        <v>9</v>
      </c>
      <c r="GQ40" s="26"/>
      <c r="GR40" s="102">
        <f t="shared" si="44"/>
        <v>9</v>
      </c>
      <c r="GS40" s="102">
        <f t="shared" si="45"/>
        <v>9</v>
      </c>
      <c r="GT40" s="25">
        <v>6</v>
      </c>
      <c r="GU40" s="25">
        <v>7</v>
      </c>
      <c r="GV40" s="25">
        <v>7</v>
      </c>
      <c r="GW40" s="26">
        <v>8</v>
      </c>
      <c r="GX40" s="26"/>
      <c r="GY40" s="102">
        <f t="shared" si="46"/>
        <v>8</v>
      </c>
      <c r="GZ40" s="102">
        <f t="shared" si="47"/>
        <v>8</v>
      </c>
      <c r="HA40" s="25">
        <v>6</v>
      </c>
      <c r="HB40" s="25">
        <v>8</v>
      </c>
      <c r="HC40" s="25">
        <v>6</v>
      </c>
      <c r="HD40" s="26">
        <v>7</v>
      </c>
      <c r="HE40" s="26"/>
      <c r="HF40" s="102">
        <f t="shared" si="48"/>
        <v>7</v>
      </c>
      <c r="HG40" s="102">
        <f t="shared" si="49"/>
        <v>7</v>
      </c>
      <c r="HH40" s="25">
        <v>7</v>
      </c>
      <c r="HI40" s="25">
        <v>6</v>
      </c>
      <c r="HJ40" s="26">
        <v>8</v>
      </c>
      <c r="HK40" s="26"/>
      <c r="HL40" s="102">
        <f t="shared" si="50"/>
        <v>8</v>
      </c>
      <c r="HM40" s="102">
        <f t="shared" si="51"/>
        <v>8</v>
      </c>
      <c r="HN40" s="25">
        <v>7</v>
      </c>
      <c r="HO40" s="25">
        <v>7</v>
      </c>
      <c r="HP40" s="25">
        <v>7</v>
      </c>
      <c r="HQ40" s="25">
        <v>7</v>
      </c>
      <c r="HR40" s="41">
        <v>8</v>
      </c>
      <c r="HS40" s="41"/>
      <c r="HT40" s="102">
        <f t="shared" si="52"/>
        <v>8</v>
      </c>
      <c r="HU40" s="102">
        <f t="shared" si="53"/>
        <v>8</v>
      </c>
      <c r="HV40" s="25">
        <v>9</v>
      </c>
      <c r="HW40" s="25">
        <v>8</v>
      </c>
      <c r="HX40" s="25">
        <v>8</v>
      </c>
      <c r="HY40" s="25">
        <v>8</v>
      </c>
      <c r="HZ40" s="25">
        <v>8</v>
      </c>
      <c r="IA40" s="26">
        <v>8</v>
      </c>
      <c r="IB40" s="26"/>
      <c r="IC40" s="102">
        <f t="shared" si="54"/>
        <v>8</v>
      </c>
      <c r="ID40" s="102">
        <f t="shared" si="55"/>
        <v>8</v>
      </c>
      <c r="IE40" s="25"/>
      <c r="IF40" s="25"/>
      <c r="IG40" s="25"/>
      <c r="IH40" s="26"/>
      <c r="II40" s="26"/>
      <c r="IJ40" s="140"/>
      <c r="IK40" s="26"/>
      <c r="IL40" s="141">
        <f t="shared" si="72"/>
        <v>185</v>
      </c>
      <c r="IM40" s="142">
        <f t="shared" si="56"/>
        <v>8.043478260869565</v>
      </c>
      <c r="IN40" s="97" t="str">
        <f t="shared" si="57"/>
        <v>Giái</v>
      </c>
    </row>
    <row r="41" spans="1:248" ht="15" customHeight="1">
      <c r="A41" s="20">
        <v>36</v>
      </c>
      <c r="B41" s="21">
        <v>36</v>
      </c>
      <c r="C41" s="47" t="s">
        <v>14</v>
      </c>
      <c r="D41" s="47" t="s">
        <v>93</v>
      </c>
      <c r="E41" s="199" t="s">
        <v>234</v>
      </c>
      <c r="F41" s="47"/>
      <c r="G41" s="114" t="s">
        <v>197</v>
      </c>
      <c r="H41" s="42">
        <v>8</v>
      </c>
      <c r="I41" s="42">
        <v>8</v>
      </c>
      <c r="J41" s="42">
        <v>7</v>
      </c>
      <c r="K41" s="41">
        <v>9</v>
      </c>
      <c r="L41" s="41"/>
      <c r="M41" s="66">
        <f t="shared" si="58"/>
        <v>9</v>
      </c>
      <c r="N41" s="41"/>
      <c r="O41" s="42">
        <v>7</v>
      </c>
      <c r="P41" s="42">
        <v>7</v>
      </c>
      <c r="Q41" s="42">
        <v>8</v>
      </c>
      <c r="R41" s="42">
        <v>7</v>
      </c>
      <c r="S41" s="41">
        <v>7</v>
      </c>
      <c r="T41" s="41"/>
      <c r="U41" s="66">
        <f t="shared" si="59"/>
        <v>7</v>
      </c>
      <c r="V41" s="102">
        <f t="shared" si="60"/>
        <v>7</v>
      </c>
      <c r="W41" s="42">
        <v>8</v>
      </c>
      <c r="X41" s="42">
        <v>8</v>
      </c>
      <c r="Y41" s="42">
        <v>8</v>
      </c>
      <c r="Z41" s="42">
        <v>8</v>
      </c>
      <c r="AA41" s="41">
        <v>6</v>
      </c>
      <c r="AB41" s="41"/>
      <c r="AC41" s="66">
        <f t="shared" si="61"/>
        <v>7</v>
      </c>
      <c r="AD41" s="41"/>
      <c r="AE41" s="42">
        <v>8</v>
      </c>
      <c r="AF41" s="42">
        <v>8</v>
      </c>
      <c r="AG41" s="42">
        <v>8</v>
      </c>
      <c r="AH41" s="42">
        <v>9</v>
      </c>
      <c r="AI41" s="42">
        <v>8</v>
      </c>
      <c r="AJ41" s="41">
        <v>6</v>
      </c>
      <c r="AK41" s="41"/>
      <c r="AL41" s="66">
        <f t="shared" si="62"/>
        <v>7</v>
      </c>
      <c r="AM41" s="41"/>
      <c r="AN41" s="42">
        <v>8</v>
      </c>
      <c r="AO41" s="42">
        <v>8</v>
      </c>
      <c r="AP41" s="42">
        <v>8</v>
      </c>
      <c r="AQ41" s="41">
        <v>8</v>
      </c>
      <c r="AR41" s="41"/>
      <c r="AS41" s="66">
        <f t="shared" si="63"/>
        <v>8</v>
      </c>
      <c r="AT41" s="41"/>
      <c r="AU41" s="42">
        <v>7</v>
      </c>
      <c r="AV41" s="42">
        <v>8</v>
      </c>
      <c r="AW41" s="42">
        <v>8</v>
      </c>
      <c r="AX41" s="41">
        <v>4</v>
      </c>
      <c r="AY41" s="41"/>
      <c r="AZ41" s="66">
        <f t="shared" si="64"/>
        <v>5</v>
      </c>
      <c r="BA41" s="102">
        <f t="shared" si="65"/>
        <v>5</v>
      </c>
      <c r="BB41" s="41">
        <v>8</v>
      </c>
      <c r="BC41" s="41">
        <v>8</v>
      </c>
      <c r="BD41" s="41">
        <v>8</v>
      </c>
      <c r="BE41" s="41">
        <v>8</v>
      </c>
      <c r="BF41" s="41"/>
      <c r="BG41" s="66">
        <f t="shared" si="66"/>
        <v>8</v>
      </c>
      <c r="BH41" s="41"/>
      <c r="BI41" s="42">
        <v>8</v>
      </c>
      <c r="BJ41" s="42">
        <v>8</v>
      </c>
      <c r="BK41" s="41">
        <v>7</v>
      </c>
      <c r="BL41" s="41"/>
      <c r="BM41" s="68">
        <f t="shared" si="67"/>
        <v>7.25</v>
      </c>
      <c r="BN41" s="99">
        <f t="shared" si="68"/>
        <v>7.25</v>
      </c>
      <c r="BO41" s="69" t="str">
        <f t="shared" si="69"/>
        <v>Kh¸</v>
      </c>
      <c r="BP41" s="42">
        <v>7</v>
      </c>
      <c r="BQ41" s="42">
        <v>7</v>
      </c>
      <c r="BR41" s="42">
        <v>7</v>
      </c>
      <c r="BS41" s="42">
        <v>8</v>
      </c>
      <c r="BT41" s="42"/>
      <c r="BU41" s="102">
        <f t="shared" si="15"/>
        <v>8</v>
      </c>
      <c r="BV41" s="67"/>
      <c r="BW41" s="41">
        <v>9</v>
      </c>
      <c r="BX41" s="41">
        <v>9</v>
      </c>
      <c r="BY41" s="42">
        <v>7</v>
      </c>
      <c r="BZ41" s="42"/>
      <c r="CA41" s="102">
        <f t="shared" si="16"/>
        <v>8</v>
      </c>
      <c r="CB41" s="102">
        <f t="shared" si="17"/>
        <v>8</v>
      </c>
      <c r="CC41" s="42">
        <v>9</v>
      </c>
      <c r="CD41" s="41">
        <v>10</v>
      </c>
      <c r="CE41" s="42">
        <v>6</v>
      </c>
      <c r="CF41" s="42"/>
      <c r="CG41" s="102">
        <f t="shared" si="18"/>
        <v>7</v>
      </c>
      <c r="CH41" s="102">
        <f t="shared" si="19"/>
        <v>7</v>
      </c>
      <c r="CI41" s="42">
        <v>7</v>
      </c>
      <c r="CJ41" s="41">
        <v>9</v>
      </c>
      <c r="CK41" s="42">
        <v>8</v>
      </c>
      <c r="CL41" s="42"/>
      <c r="CM41" s="102">
        <f t="shared" si="20"/>
        <v>8</v>
      </c>
      <c r="CN41" s="67"/>
      <c r="CO41" s="42">
        <v>8</v>
      </c>
      <c r="CP41" s="42">
        <v>8</v>
      </c>
      <c r="CQ41" s="41">
        <v>9</v>
      </c>
      <c r="CR41" s="41">
        <v>8</v>
      </c>
      <c r="CS41" s="42">
        <v>5</v>
      </c>
      <c r="CT41" s="42"/>
      <c r="CU41" s="102">
        <f t="shared" si="21"/>
        <v>6</v>
      </c>
      <c r="CV41" s="102">
        <f t="shared" si="22"/>
        <v>6</v>
      </c>
      <c r="CW41" s="42">
        <v>7</v>
      </c>
      <c r="CX41" s="41">
        <v>7</v>
      </c>
      <c r="CY41" s="41">
        <v>8</v>
      </c>
      <c r="CZ41" s="41">
        <v>8</v>
      </c>
      <c r="DA41" s="42">
        <v>8</v>
      </c>
      <c r="DB41" s="42"/>
      <c r="DC41" s="102">
        <f t="shared" si="23"/>
        <v>8</v>
      </c>
      <c r="DD41" s="66"/>
      <c r="DE41" s="42">
        <v>7</v>
      </c>
      <c r="DF41" s="42">
        <v>6</v>
      </c>
      <c r="DG41" s="41">
        <v>7</v>
      </c>
      <c r="DH41" s="42">
        <v>6</v>
      </c>
      <c r="DI41" s="42"/>
      <c r="DJ41" s="102">
        <f t="shared" si="24"/>
        <v>6</v>
      </c>
      <c r="DK41" s="66"/>
      <c r="DL41" s="42">
        <v>6</v>
      </c>
      <c r="DM41" s="41">
        <v>7</v>
      </c>
      <c r="DN41" s="41">
        <v>8</v>
      </c>
      <c r="DO41" s="95">
        <v>9</v>
      </c>
      <c r="DP41" s="95"/>
      <c r="DQ41" s="102">
        <f t="shared" si="25"/>
        <v>8</v>
      </c>
      <c r="DR41" s="95"/>
      <c r="DS41" s="99">
        <f t="shared" si="26"/>
        <v>7.304347826086956</v>
      </c>
      <c r="DT41" s="99">
        <f t="shared" si="27"/>
        <v>7.304347826086956</v>
      </c>
      <c r="DU41" s="97" t="str">
        <f t="shared" si="28"/>
        <v>Kh¸</v>
      </c>
      <c r="DV41" s="42">
        <v>7</v>
      </c>
      <c r="DW41" s="42">
        <v>6</v>
      </c>
      <c r="DX41" s="42">
        <v>5</v>
      </c>
      <c r="DY41" s="42">
        <v>6</v>
      </c>
      <c r="DZ41" s="42"/>
      <c r="EA41" s="102">
        <f t="shared" si="29"/>
        <v>6</v>
      </c>
      <c r="EB41" s="102">
        <f t="shared" si="30"/>
        <v>6</v>
      </c>
      <c r="EC41" s="67">
        <v>8</v>
      </c>
      <c r="ED41" s="67">
        <v>8</v>
      </c>
      <c r="EE41" s="67">
        <v>8</v>
      </c>
      <c r="EF41" s="67">
        <v>8</v>
      </c>
      <c r="EG41" s="67"/>
      <c r="EH41" s="102">
        <f t="shared" si="31"/>
        <v>8</v>
      </c>
      <c r="EI41" s="102">
        <f t="shared" si="32"/>
        <v>8</v>
      </c>
      <c r="EJ41" s="42">
        <v>7</v>
      </c>
      <c r="EK41" s="42">
        <v>8</v>
      </c>
      <c r="EL41" s="41">
        <v>8</v>
      </c>
      <c r="EM41" s="41">
        <v>8</v>
      </c>
      <c r="EN41" s="42">
        <v>7</v>
      </c>
      <c r="EO41" s="42"/>
      <c r="EP41" s="102">
        <f t="shared" si="33"/>
        <v>7</v>
      </c>
      <c r="EQ41" s="67"/>
      <c r="ER41" s="67">
        <v>6</v>
      </c>
      <c r="ES41" s="67">
        <v>7</v>
      </c>
      <c r="ET41" s="67">
        <v>7</v>
      </c>
      <c r="EU41" s="67">
        <v>7</v>
      </c>
      <c r="EV41" s="67">
        <v>7</v>
      </c>
      <c r="EW41" s="67">
        <v>6</v>
      </c>
      <c r="EX41" s="67"/>
      <c r="EY41" s="102">
        <f t="shared" si="34"/>
        <v>6</v>
      </c>
      <c r="EZ41" s="102">
        <f t="shared" si="35"/>
        <v>6</v>
      </c>
      <c r="FA41" s="42">
        <v>7</v>
      </c>
      <c r="FB41" s="41">
        <v>8</v>
      </c>
      <c r="FC41" s="41">
        <v>8</v>
      </c>
      <c r="FD41" s="41">
        <v>8</v>
      </c>
      <c r="FE41" s="41">
        <v>8</v>
      </c>
      <c r="FF41" s="42">
        <v>9</v>
      </c>
      <c r="FG41" s="42"/>
      <c r="FH41" s="102">
        <f t="shared" si="36"/>
        <v>9</v>
      </c>
      <c r="FI41" s="66"/>
      <c r="FJ41" s="42">
        <v>8</v>
      </c>
      <c r="FK41" s="41">
        <v>8</v>
      </c>
      <c r="FL41" s="41">
        <v>8</v>
      </c>
      <c r="FM41" s="42">
        <v>8</v>
      </c>
      <c r="FN41" s="42"/>
      <c r="FO41" s="102">
        <f t="shared" si="37"/>
        <v>8</v>
      </c>
      <c r="FP41" s="66"/>
      <c r="FQ41" s="42">
        <v>8</v>
      </c>
      <c r="FR41" s="42">
        <v>8</v>
      </c>
      <c r="FS41" s="41">
        <v>7</v>
      </c>
      <c r="FT41" s="42">
        <v>6</v>
      </c>
      <c r="FU41" s="42"/>
      <c r="FV41" s="102">
        <f t="shared" si="38"/>
        <v>7</v>
      </c>
      <c r="FW41" s="102">
        <f t="shared" si="39"/>
        <v>7</v>
      </c>
      <c r="FX41" s="67">
        <v>6</v>
      </c>
      <c r="FY41" s="67">
        <v>8</v>
      </c>
      <c r="FZ41" s="102">
        <v>5</v>
      </c>
      <c r="GA41" s="102"/>
      <c r="GB41" s="102">
        <f t="shared" si="40"/>
        <v>6</v>
      </c>
      <c r="GC41" s="99">
        <f t="shared" si="70"/>
        <v>7.3076923076923075</v>
      </c>
      <c r="GD41" s="99">
        <f t="shared" si="71"/>
        <v>7.3076923076923075</v>
      </c>
      <c r="GE41" s="97" t="str">
        <f t="shared" si="41"/>
        <v>Kh¸</v>
      </c>
      <c r="GF41" s="25">
        <v>8</v>
      </c>
      <c r="GG41" s="25">
        <v>6</v>
      </c>
      <c r="GH41" s="25">
        <v>7</v>
      </c>
      <c r="GI41" s="26"/>
      <c r="GJ41" s="102">
        <f t="shared" si="42"/>
        <v>7</v>
      </c>
      <c r="GK41" s="102">
        <f t="shared" si="43"/>
        <v>7</v>
      </c>
      <c r="GL41" s="26">
        <v>8</v>
      </c>
      <c r="GM41" s="26">
        <v>8</v>
      </c>
      <c r="GN41" s="25">
        <v>7</v>
      </c>
      <c r="GO41" s="25">
        <v>7</v>
      </c>
      <c r="GP41" s="26">
        <v>9</v>
      </c>
      <c r="GQ41" s="26"/>
      <c r="GR41" s="102">
        <f t="shared" si="44"/>
        <v>9</v>
      </c>
      <c r="GS41" s="102">
        <f t="shared" si="45"/>
        <v>9</v>
      </c>
      <c r="GT41" s="25">
        <v>6</v>
      </c>
      <c r="GU41" s="25">
        <v>7</v>
      </c>
      <c r="GV41" s="25">
        <v>7</v>
      </c>
      <c r="GW41" s="26">
        <v>8</v>
      </c>
      <c r="GX41" s="26"/>
      <c r="GY41" s="102">
        <f t="shared" si="46"/>
        <v>8</v>
      </c>
      <c r="GZ41" s="102">
        <f t="shared" si="47"/>
        <v>8</v>
      </c>
      <c r="HA41" s="25">
        <v>6</v>
      </c>
      <c r="HB41" s="25">
        <v>7</v>
      </c>
      <c r="HC41" s="25">
        <v>5</v>
      </c>
      <c r="HD41" s="26">
        <v>5</v>
      </c>
      <c r="HE41" s="26"/>
      <c r="HF41" s="102">
        <f t="shared" si="48"/>
        <v>5</v>
      </c>
      <c r="HG41" s="102">
        <f t="shared" si="49"/>
        <v>5</v>
      </c>
      <c r="HH41" s="25">
        <v>8</v>
      </c>
      <c r="HI41" s="25">
        <v>6</v>
      </c>
      <c r="HJ41" s="26">
        <v>6</v>
      </c>
      <c r="HK41" s="26"/>
      <c r="HL41" s="102">
        <f t="shared" si="50"/>
        <v>6</v>
      </c>
      <c r="HM41" s="102">
        <f>ROUND((SUM(HH41:HI41)/2*0.3+MAX(HJ41:HK41)*0.7),0)</f>
        <v>6</v>
      </c>
      <c r="HN41" s="25">
        <v>6</v>
      </c>
      <c r="HO41" s="25">
        <v>6</v>
      </c>
      <c r="HP41" s="25">
        <v>7</v>
      </c>
      <c r="HQ41" s="25">
        <v>8</v>
      </c>
      <c r="HR41" s="40">
        <v>0</v>
      </c>
      <c r="HS41" s="41">
        <v>7</v>
      </c>
      <c r="HT41" s="102">
        <f t="shared" si="52"/>
        <v>3</v>
      </c>
      <c r="HU41" s="102">
        <f t="shared" si="53"/>
        <v>7</v>
      </c>
      <c r="HV41" s="25">
        <v>7</v>
      </c>
      <c r="HW41" s="25">
        <v>9</v>
      </c>
      <c r="HX41" s="25">
        <v>9</v>
      </c>
      <c r="HY41" s="25">
        <v>9</v>
      </c>
      <c r="HZ41" s="25">
        <v>7</v>
      </c>
      <c r="IA41" s="26">
        <v>8</v>
      </c>
      <c r="IB41" s="26"/>
      <c r="IC41" s="102">
        <f t="shared" si="54"/>
        <v>8</v>
      </c>
      <c r="ID41" s="102">
        <f t="shared" si="55"/>
        <v>8</v>
      </c>
      <c r="IE41" s="25"/>
      <c r="IF41" s="25"/>
      <c r="IG41" s="25"/>
      <c r="IH41" s="26"/>
      <c r="II41" s="26"/>
      <c r="IJ41" s="140"/>
      <c r="IK41" s="26"/>
      <c r="IL41" s="141">
        <f t="shared" si="72"/>
        <v>169</v>
      </c>
      <c r="IM41" s="142">
        <f t="shared" si="56"/>
        <v>7.3478260869565215</v>
      </c>
      <c r="IN41" s="97" t="str">
        <f t="shared" si="57"/>
        <v>Kh¸</v>
      </c>
    </row>
    <row r="42" spans="1:248" ht="15.75" customHeight="1">
      <c r="A42" s="20">
        <v>37</v>
      </c>
      <c r="B42" s="21">
        <v>37</v>
      </c>
      <c r="C42" s="47" t="s">
        <v>10</v>
      </c>
      <c r="D42" s="47" t="s">
        <v>94</v>
      </c>
      <c r="E42" s="199" t="s">
        <v>235</v>
      </c>
      <c r="F42" s="47"/>
      <c r="G42" s="114" t="s">
        <v>197</v>
      </c>
      <c r="H42" s="42">
        <v>8</v>
      </c>
      <c r="I42" s="42">
        <v>9</v>
      </c>
      <c r="J42" s="42">
        <v>8</v>
      </c>
      <c r="K42" s="41">
        <v>6</v>
      </c>
      <c r="L42" s="41"/>
      <c r="M42" s="66">
        <f t="shared" si="58"/>
        <v>7</v>
      </c>
      <c r="N42" s="41"/>
      <c r="O42" s="42">
        <v>8</v>
      </c>
      <c r="P42" s="42">
        <v>7</v>
      </c>
      <c r="Q42" s="42">
        <v>7</v>
      </c>
      <c r="R42" s="42">
        <v>7</v>
      </c>
      <c r="S42" s="40">
        <v>7</v>
      </c>
      <c r="T42" s="41"/>
      <c r="U42" s="87">
        <f t="shared" si="59"/>
        <v>7</v>
      </c>
      <c r="V42" s="102">
        <f t="shared" si="60"/>
        <v>7</v>
      </c>
      <c r="W42" s="42">
        <v>7</v>
      </c>
      <c r="X42" s="42">
        <v>9</v>
      </c>
      <c r="Y42" s="42">
        <v>6</v>
      </c>
      <c r="Z42" s="42">
        <v>7</v>
      </c>
      <c r="AA42" s="41">
        <v>8</v>
      </c>
      <c r="AB42" s="41"/>
      <c r="AC42" s="66">
        <f t="shared" si="61"/>
        <v>8</v>
      </c>
      <c r="AD42" s="41"/>
      <c r="AE42" s="42">
        <v>7</v>
      </c>
      <c r="AF42" s="42">
        <v>8</v>
      </c>
      <c r="AG42" s="42">
        <v>7</v>
      </c>
      <c r="AH42" s="42">
        <v>8</v>
      </c>
      <c r="AI42" s="42">
        <v>8</v>
      </c>
      <c r="AJ42" s="41">
        <v>6</v>
      </c>
      <c r="AK42" s="41"/>
      <c r="AL42" s="66">
        <f t="shared" si="62"/>
        <v>6</v>
      </c>
      <c r="AM42" s="41"/>
      <c r="AN42" s="42">
        <v>7</v>
      </c>
      <c r="AO42" s="42">
        <v>8</v>
      </c>
      <c r="AP42" s="42">
        <v>7</v>
      </c>
      <c r="AQ42" s="41">
        <v>8</v>
      </c>
      <c r="AR42" s="41"/>
      <c r="AS42" s="66">
        <f t="shared" si="63"/>
        <v>8</v>
      </c>
      <c r="AT42" s="41"/>
      <c r="AU42" s="42">
        <v>7</v>
      </c>
      <c r="AV42" s="42">
        <v>6</v>
      </c>
      <c r="AW42" s="42">
        <v>6</v>
      </c>
      <c r="AX42" s="41">
        <v>5</v>
      </c>
      <c r="AY42" s="41"/>
      <c r="AZ42" s="66">
        <f t="shared" si="64"/>
        <v>5</v>
      </c>
      <c r="BA42" s="102">
        <f t="shared" si="65"/>
        <v>5</v>
      </c>
      <c r="BB42" s="41">
        <v>6</v>
      </c>
      <c r="BC42" s="41">
        <v>6</v>
      </c>
      <c r="BD42" s="41">
        <v>8</v>
      </c>
      <c r="BE42" s="41">
        <v>6</v>
      </c>
      <c r="BF42" s="41"/>
      <c r="BG42" s="66">
        <f t="shared" si="66"/>
        <v>6</v>
      </c>
      <c r="BH42" s="41"/>
      <c r="BI42" s="42">
        <v>6</v>
      </c>
      <c r="BJ42" s="42">
        <v>6</v>
      </c>
      <c r="BK42" s="41">
        <v>6</v>
      </c>
      <c r="BL42" s="41"/>
      <c r="BM42" s="68">
        <f t="shared" si="67"/>
        <v>6.708333333333333</v>
      </c>
      <c r="BN42" s="99">
        <f t="shared" si="68"/>
        <v>6.708333333333333</v>
      </c>
      <c r="BO42" s="69" t="str">
        <f t="shared" si="69"/>
        <v>TBK</v>
      </c>
      <c r="BP42" s="42">
        <v>7</v>
      </c>
      <c r="BQ42" s="42">
        <v>7</v>
      </c>
      <c r="BR42" s="42">
        <v>7</v>
      </c>
      <c r="BS42" s="42">
        <v>7</v>
      </c>
      <c r="BT42" s="42"/>
      <c r="BU42" s="102">
        <f t="shared" si="15"/>
        <v>7</v>
      </c>
      <c r="BV42" s="67"/>
      <c r="BW42" s="41">
        <v>7</v>
      </c>
      <c r="BX42" s="41">
        <v>8</v>
      </c>
      <c r="BY42" s="42">
        <v>5</v>
      </c>
      <c r="BZ42" s="42"/>
      <c r="CA42" s="102">
        <f t="shared" si="16"/>
        <v>6</v>
      </c>
      <c r="CB42" s="102">
        <f t="shared" si="17"/>
        <v>6</v>
      </c>
      <c r="CC42" s="42">
        <v>8</v>
      </c>
      <c r="CD42" s="41">
        <v>7</v>
      </c>
      <c r="CE42" s="42">
        <v>6</v>
      </c>
      <c r="CF42" s="42"/>
      <c r="CG42" s="102">
        <f t="shared" si="18"/>
        <v>6</v>
      </c>
      <c r="CH42" s="102">
        <f t="shared" si="19"/>
        <v>6</v>
      </c>
      <c r="CI42" s="42">
        <v>8</v>
      </c>
      <c r="CJ42" s="41">
        <v>7</v>
      </c>
      <c r="CK42" s="42">
        <v>8</v>
      </c>
      <c r="CL42" s="42"/>
      <c r="CM42" s="102">
        <f t="shared" si="20"/>
        <v>8</v>
      </c>
      <c r="CN42" s="67"/>
      <c r="CO42" s="42">
        <v>6</v>
      </c>
      <c r="CP42" s="42">
        <v>8</v>
      </c>
      <c r="CQ42" s="41">
        <v>7</v>
      </c>
      <c r="CR42" s="41">
        <v>6</v>
      </c>
      <c r="CS42" s="42">
        <v>6</v>
      </c>
      <c r="CT42" s="42"/>
      <c r="CU42" s="102">
        <f t="shared" si="21"/>
        <v>6</v>
      </c>
      <c r="CV42" s="102">
        <f t="shared" si="22"/>
        <v>6</v>
      </c>
      <c r="CW42" s="42">
        <v>7</v>
      </c>
      <c r="CX42" s="41">
        <v>7</v>
      </c>
      <c r="CY42" s="41">
        <v>7</v>
      </c>
      <c r="CZ42" s="41">
        <v>7</v>
      </c>
      <c r="DA42" s="42">
        <v>5</v>
      </c>
      <c r="DB42" s="42"/>
      <c r="DC42" s="102">
        <f t="shared" si="23"/>
        <v>6</v>
      </c>
      <c r="DD42" s="66"/>
      <c r="DE42" s="42">
        <v>8</v>
      </c>
      <c r="DF42" s="42">
        <v>7</v>
      </c>
      <c r="DG42" s="41">
        <v>7</v>
      </c>
      <c r="DH42" s="42">
        <v>7</v>
      </c>
      <c r="DI42" s="42"/>
      <c r="DJ42" s="102">
        <f t="shared" si="24"/>
        <v>7</v>
      </c>
      <c r="DK42" s="66"/>
      <c r="DL42" s="42">
        <v>7</v>
      </c>
      <c r="DM42" s="41">
        <v>6</v>
      </c>
      <c r="DN42" s="41">
        <v>8</v>
      </c>
      <c r="DO42" s="95">
        <v>7</v>
      </c>
      <c r="DP42" s="95"/>
      <c r="DQ42" s="102">
        <f t="shared" si="25"/>
        <v>7</v>
      </c>
      <c r="DR42" s="95"/>
      <c r="DS42" s="99">
        <f t="shared" si="26"/>
        <v>6.565217391304348</v>
      </c>
      <c r="DT42" s="99">
        <f t="shared" si="27"/>
        <v>6.565217391304348</v>
      </c>
      <c r="DU42" s="97" t="str">
        <f t="shared" si="28"/>
        <v>TBK</v>
      </c>
      <c r="DV42" s="42">
        <v>6</v>
      </c>
      <c r="DW42" s="42">
        <v>6</v>
      </c>
      <c r="DX42" s="42">
        <v>5</v>
      </c>
      <c r="DY42" s="42">
        <v>7</v>
      </c>
      <c r="DZ42" s="42"/>
      <c r="EA42" s="102">
        <f t="shared" si="29"/>
        <v>7</v>
      </c>
      <c r="EB42" s="102">
        <f t="shared" si="30"/>
        <v>7</v>
      </c>
      <c r="EC42" s="67">
        <v>7</v>
      </c>
      <c r="ED42" s="67">
        <v>6</v>
      </c>
      <c r="EE42" s="67">
        <v>7</v>
      </c>
      <c r="EF42" s="67">
        <v>5</v>
      </c>
      <c r="EG42" s="67"/>
      <c r="EH42" s="102">
        <f t="shared" si="31"/>
        <v>6</v>
      </c>
      <c r="EI42" s="102">
        <f t="shared" si="32"/>
        <v>6</v>
      </c>
      <c r="EJ42" s="42">
        <v>7</v>
      </c>
      <c r="EK42" s="42">
        <v>8</v>
      </c>
      <c r="EL42" s="41">
        <v>8</v>
      </c>
      <c r="EM42" s="41">
        <v>7</v>
      </c>
      <c r="EN42" s="42">
        <v>7</v>
      </c>
      <c r="EO42" s="42"/>
      <c r="EP42" s="102">
        <f t="shared" si="33"/>
        <v>7</v>
      </c>
      <c r="EQ42" s="67"/>
      <c r="ER42" s="67">
        <v>6</v>
      </c>
      <c r="ES42" s="67">
        <v>7</v>
      </c>
      <c r="ET42" s="67">
        <v>6</v>
      </c>
      <c r="EU42" s="67">
        <v>7</v>
      </c>
      <c r="EV42" s="67">
        <v>7</v>
      </c>
      <c r="EW42" s="67">
        <v>7</v>
      </c>
      <c r="EX42" s="67"/>
      <c r="EY42" s="102">
        <f t="shared" si="34"/>
        <v>7</v>
      </c>
      <c r="EZ42" s="102">
        <f t="shared" si="35"/>
        <v>7</v>
      </c>
      <c r="FA42" s="42">
        <v>6</v>
      </c>
      <c r="FB42" s="41">
        <v>7</v>
      </c>
      <c r="FC42" s="41">
        <v>8</v>
      </c>
      <c r="FD42" s="41">
        <v>9</v>
      </c>
      <c r="FE42" s="41">
        <v>8</v>
      </c>
      <c r="FF42" s="42">
        <v>8</v>
      </c>
      <c r="FG42" s="42"/>
      <c r="FH42" s="102">
        <f t="shared" si="36"/>
        <v>8</v>
      </c>
      <c r="FI42" s="66"/>
      <c r="FJ42" s="42">
        <v>7</v>
      </c>
      <c r="FK42" s="41">
        <v>8</v>
      </c>
      <c r="FL42" s="41">
        <v>8</v>
      </c>
      <c r="FM42" s="42">
        <v>6</v>
      </c>
      <c r="FN42" s="42"/>
      <c r="FO42" s="102">
        <f t="shared" si="37"/>
        <v>7</v>
      </c>
      <c r="FP42" s="66"/>
      <c r="FQ42" s="42">
        <v>8</v>
      </c>
      <c r="FR42" s="42">
        <v>7</v>
      </c>
      <c r="FS42" s="41">
        <v>6</v>
      </c>
      <c r="FT42" s="42">
        <v>6</v>
      </c>
      <c r="FU42" s="42"/>
      <c r="FV42" s="102">
        <f t="shared" si="38"/>
        <v>6</v>
      </c>
      <c r="FW42" s="102">
        <f t="shared" si="39"/>
        <v>6</v>
      </c>
      <c r="FX42" s="67">
        <v>5</v>
      </c>
      <c r="FY42" s="67">
        <v>6</v>
      </c>
      <c r="FZ42" s="102">
        <v>5</v>
      </c>
      <c r="GA42" s="102"/>
      <c r="GB42" s="102">
        <f t="shared" si="40"/>
        <v>5</v>
      </c>
      <c r="GC42" s="99">
        <f t="shared" si="70"/>
        <v>6.961538461538462</v>
      </c>
      <c r="GD42" s="99">
        <f t="shared" si="71"/>
        <v>6.961538461538462</v>
      </c>
      <c r="GE42" s="97" t="str">
        <f t="shared" si="41"/>
        <v>TBK</v>
      </c>
      <c r="GF42" s="25">
        <v>8</v>
      </c>
      <c r="GG42" s="25">
        <v>6</v>
      </c>
      <c r="GH42" s="92">
        <v>3</v>
      </c>
      <c r="GI42" s="26"/>
      <c r="GJ42" s="104">
        <f t="shared" si="42"/>
        <v>4</v>
      </c>
      <c r="GK42" s="102">
        <f t="shared" si="43"/>
        <v>4</v>
      </c>
      <c r="GL42" s="26">
        <v>8</v>
      </c>
      <c r="GM42" s="26">
        <v>7</v>
      </c>
      <c r="GN42" s="25">
        <v>8</v>
      </c>
      <c r="GO42" s="25">
        <v>7</v>
      </c>
      <c r="GP42" s="26">
        <v>7</v>
      </c>
      <c r="GQ42" s="26"/>
      <c r="GR42" s="102">
        <f t="shared" si="44"/>
        <v>7</v>
      </c>
      <c r="GS42" s="102">
        <f t="shared" si="45"/>
        <v>7</v>
      </c>
      <c r="GT42" s="25">
        <v>6</v>
      </c>
      <c r="GU42" s="25">
        <v>6</v>
      </c>
      <c r="GV42" s="25">
        <v>7</v>
      </c>
      <c r="GW42" s="26">
        <v>7</v>
      </c>
      <c r="GX42" s="26"/>
      <c r="GY42" s="102">
        <f t="shared" si="46"/>
        <v>7</v>
      </c>
      <c r="GZ42" s="102">
        <f t="shared" si="47"/>
        <v>7</v>
      </c>
      <c r="HA42" s="25">
        <v>6</v>
      </c>
      <c r="HB42" s="25">
        <v>8</v>
      </c>
      <c r="HC42" s="25">
        <v>8</v>
      </c>
      <c r="HD42" s="26">
        <v>7</v>
      </c>
      <c r="HE42" s="26"/>
      <c r="HF42" s="102">
        <f t="shared" si="48"/>
        <v>7</v>
      </c>
      <c r="HG42" s="102">
        <f t="shared" si="49"/>
        <v>7</v>
      </c>
      <c r="HH42" s="25">
        <v>5</v>
      </c>
      <c r="HI42" s="25">
        <v>5</v>
      </c>
      <c r="HJ42" s="26">
        <v>5</v>
      </c>
      <c r="HK42" s="26"/>
      <c r="HL42" s="102">
        <f t="shared" si="50"/>
        <v>5</v>
      </c>
      <c r="HM42" s="102">
        <f t="shared" si="51"/>
        <v>5</v>
      </c>
      <c r="HN42" s="25">
        <v>8</v>
      </c>
      <c r="HO42" s="25">
        <v>8</v>
      </c>
      <c r="HP42" s="25">
        <v>8</v>
      </c>
      <c r="HQ42" s="25">
        <v>8</v>
      </c>
      <c r="HR42" s="49">
        <v>7</v>
      </c>
      <c r="HS42" s="41"/>
      <c r="HT42" s="102">
        <f t="shared" si="52"/>
        <v>8</v>
      </c>
      <c r="HU42" s="102">
        <f t="shared" si="53"/>
        <v>7</v>
      </c>
      <c r="HV42" s="25">
        <v>8</v>
      </c>
      <c r="HW42" s="25">
        <v>9</v>
      </c>
      <c r="HX42" s="25">
        <v>7</v>
      </c>
      <c r="HY42" s="25">
        <v>9</v>
      </c>
      <c r="HZ42" s="25">
        <v>8</v>
      </c>
      <c r="IA42" s="26">
        <v>8</v>
      </c>
      <c r="IB42" s="26"/>
      <c r="IC42" s="102">
        <f t="shared" si="54"/>
        <v>8</v>
      </c>
      <c r="ID42" s="102">
        <f t="shared" si="55"/>
        <v>8</v>
      </c>
      <c r="IE42" s="25"/>
      <c r="IF42" s="25"/>
      <c r="IG42" s="25"/>
      <c r="IH42" s="26"/>
      <c r="II42" s="26"/>
      <c r="IJ42" s="140"/>
      <c r="IK42" s="26"/>
      <c r="IL42" s="141">
        <f t="shared" si="72"/>
        <v>156</v>
      </c>
      <c r="IM42" s="142">
        <f t="shared" si="56"/>
        <v>6.782608695652174</v>
      </c>
      <c r="IN42" s="97" t="str">
        <f t="shared" si="57"/>
        <v>TBK</v>
      </c>
    </row>
    <row r="43" spans="1:248" ht="15.75" customHeight="1">
      <c r="A43" s="20">
        <v>38</v>
      </c>
      <c r="B43" s="21">
        <v>38</v>
      </c>
      <c r="C43" s="47" t="s">
        <v>95</v>
      </c>
      <c r="D43" s="47" t="s">
        <v>33</v>
      </c>
      <c r="E43" s="199" t="s">
        <v>236</v>
      </c>
      <c r="F43" s="47"/>
      <c r="G43" s="114" t="s">
        <v>197</v>
      </c>
      <c r="H43" s="42">
        <v>8</v>
      </c>
      <c r="I43" s="42">
        <v>9</v>
      </c>
      <c r="J43" s="42">
        <v>8</v>
      </c>
      <c r="K43" s="41">
        <v>7</v>
      </c>
      <c r="L43" s="41"/>
      <c r="M43" s="66">
        <f t="shared" si="58"/>
        <v>7</v>
      </c>
      <c r="N43" s="41"/>
      <c r="O43" s="42">
        <v>6</v>
      </c>
      <c r="P43" s="42">
        <v>8</v>
      </c>
      <c r="Q43" s="42">
        <v>7</v>
      </c>
      <c r="R43" s="42">
        <v>7</v>
      </c>
      <c r="S43" s="41">
        <v>5</v>
      </c>
      <c r="T43" s="41"/>
      <c r="U43" s="66">
        <f t="shared" si="59"/>
        <v>6</v>
      </c>
      <c r="V43" s="102">
        <f t="shared" si="60"/>
        <v>6</v>
      </c>
      <c r="W43" s="42">
        <v>8</v>
      </c>
      <c r="X43" s="42">
        <v>9</v>
      </c>
      <c r="Y43" s="42">
        <v>6</v>
      </c>
      <c r="Z43" s="42">
        <v>8</v>
      </c>
      <c r="AA43" s="41">
        <v>7</v>
      </c>
      <c r="AB43" s="41"/>
      <c r="AC43" s="66">
        <f t="shared" si="61"/>
        <v>7</v>
      </c>
      <c r="AD43" s="41"/>
      <c r="AE43" s="42">
        <v>7</v>
      </c>
      <c r="AF43" s="42">
        <v>8</v>
      </c>
      <c r="AG43" s="42">
        <v>7</v>
      </c>
      <c r="AH43" s="42">
        <v>8</v>
      </c>
      <c r="AI43" s="42">
        <v>8</v>
      </c>
      <c r="AJ43" s="41">
        <v>7</v>
      </c>
      <c r="AK43" s="41"/>
      <c r="AL43" s="66">
        <f t="shared" si="62"/>
        <v>7</v>
      </c>
      <c r="AM43" s="41"/>
      <c r="AN43" s="42">
        <v>8</v>
      </c>
      <c r="AO43" s="42">
        <v>7</v>
      </c>
      <c r="AP43" s="42">
        <v>8</v>
      </c>
      <c r="AQ43" s="41">
        <v>7</v>
      </c>
      <c r="AR43" s="41"/>
      <c r="AS43" s="66">
        <f t="shared" si="63"/>
        <v>7</v>
      </c>
      <c r="AT43" s="41"/>
      <c r="AU43" s="42">
        <v>7</v>
      </c>
      <c r="AV43" s="42">
        <v>5</v>
      </c>
      <c r="AW43" s="42">
        <v>7</v>
      </c>
      <c r="AX43" s="40">
        <v>3</v>
      </c>
      <c r="AY43" s="41">
        <v>5</v>
      </c>
      <c r="AZ43" s="87">
        <f t="shared" si="64"/>
        <v>4</v>
      </c>
      <c r="BA43" s="102">
        <f t="shared" si="65"/>
        <v>5</v>
      </c>
      <c r="BB43" s="41">
        <v>6</v>
      </c>
      <c r="BC43" s="41">
        <v>4</v>
      </c>
      <c r="BD43" s="41">
        <v>8</v>
      </c>
      <c r="BE43" s="41">
        <v>5</v>
      </c>
      <c r="BF43" s="41"/>
      <c r="BG43" s="66">
        <f t="shared" si="66"/>
        <v>5</v>
      </c>
      <c r="BH43" s="41"/>
      <c r="BI43" s="42">
        <v>7</v>
      </c>
      <c r="BJ43" s="42">
        <v>7</v>
      </c>
      <c r="BK43" s="41">
        <v>6</v>
      </c>
      <c r="BL43" s="41"/>
      <c r="BM43" s="68">
        <f t="shared" si="67"/>
        <v>6.25</v>
      </c>
      <c r="BN43" s="99">
        <f t="shared" si="68"/>
        <v>6.375</v>
      </c>
      <c r="BO43" s="69" t="str">
        <f t="shared" si="69"/>
        <v>TBK</v>
      </c>
      <c r="BP43" s="41">
        <v>7</v>
      </c>
      <c r="BQ43" s="41">
        <v>8</v>
      </c>
      <c r="BR43" s="41">
        <v>7</v>
      </c>
      <c r="BS43" s="42">
        <v>6</v>
      </c>
      <c r="BT43" s="42"/>
      <c r="BU43" s="102">
        <f t="shared" si="15"/>
        <v>6</v>
      </c>
      <c r="BV43" s="67"/>
      <c r="BW43" s="41">
        <v>8</v>
      </c>
      <c r="BX43" s="41">
        <v>6</v>
      </c>
      <c r="BY43" s="41">
        <v>9</v>
      </c>
      <c r="BZ43" s="41"/>
      <c r="CA43" s="102">
        <f t="shared" si="16"/>
        <v>8</v>
      </c>
      <c r="CB43" s="102">
        <f t="shared" si="17"/>
        <v>8</v>
      </c>
      <c r="CC43" s="41">
        <v>8</v>
      </c>
      <c r="CD43" s="41">
        <v>9</v>
      </c>
      <c r="CE43" s="41">
        <v>8</v>
      </c>
      <c r="CF43" s="41"/>
      <c r="CG43" s="102">
        <f t="shared" si="18"/>
        <v>8</v>
      </c>
      <c r="CH43" s="102">
        <f t="shared" si="19"/>
        <v>8</v>
      </c>
      <c r="CI43" s="41">
        <v>6</v>
      </c>
      <c r="CJ43" s="41">
        <v>8</v>
      </c>
      <c r="CK43" s="41">
        <v>9</v>
      </c>
      <c r="CL43" s="41"/>
      <c r="CM43" s="102">
        <f t="shared" si="20"/>
        <v>8</v>
      </c>
      <c r="CN43" s="67"/>
      <c r="CO43" s="41">
        <v>6</v>
      </c>
      <c r="CP43" s="41">
        <v>5</v>
      </c>
      <c r="CQ43" s="41">
        <v>8</v>
      </c>
      <c r="CR43" s="41">
        <v>6</v>
      </c>
      <c r="CS43" s="41">
        <v>5</v>
      </c>
      <c r="CT43" s="41"/>
      <c r="CU43" s="102">
        <f t="shared" si="21"/>
        <v>5</v>
      </c>
      <c r="CV43" s="102">
        <f t="shared" si="22"/>
        <v>5</v>
      </c>
      <c r="CW43" s="41">
        <v>7</v>
      </c>
      <c r="CX43" s="41">
        <v>7</v>
      </c>
      <c r="CY43" s="41">
        <v>6</v>
      </c>
      <c r="CZ43" s="41">
        <v>7</v>
      </c>
      <c r="DA43" s="41">
        <v>7</v>
      </c>
      <c r="DB43" s="41"/>
      <c r="DC43" s="102">
        <f t="shared" si="23"/>
        <v>7</v>
      </c>
      <c r="DD43" s="66"/>
      <c r="DE43" s="41">
        <v>7</v>
      </c>
      <c r="DF43" s="41">
        <v>7</v>
      </c>
      <c r="DG43" s="41">
        <v>7</v>
      </c>
      <c r="DH43" s="41">
        <v>7</v>
      </c>
      <c r="DI43" s="41"/>
      <c r="DJ43" s="102">
        <f t="shared" si="24"/>
        <v>7</v>
      </c>
      <c r="DK43" s="66"/>
      <c r="DL43" s="41">
        <v>6</v>
      </c>
      <c r="DM43" s="41">
        <v>6</v>
      </c>
      <c r="DN43" s="41">
        <v>7</v>
      </c>
      <c r="DO43" s="95">
        <v>5</v>
      </c>
      <c r="DP43" s="95"/>
      <c r="DQ43" s="102">
        <f t="shared" si="25"/>
        <v>5</v>
      </c>
      <c r="DR43" s="95"/>
      <c r="DS43" s="99">
        <f t="shared" si="26"/>
        <v>6.521739130434782</v>
      </c>
      <c r="DT43" s="99">
        <f t="shared" si="27"/>
        <v>6.521739130434782</v>
      </c>
      <c r="DU43" s="97" t="str">
        <f t="shared" si="28"/>
        <v>TBK</v>
      </c>
      <c r="DV43" s="41">
        <v>6</v>
      </c>
      <c r="DW43" s="41">
        <v>7</v>
      </c>
      <c r="DX43" s="41">
        <v>7</v>
      </c>
      <c r="DY43" s="41">
        <v>7</v>
      </c>
      <c r="DZ43" s="41"/>
      <c r="EA43" s="102">
        <f t="shared" si="29"/>
        <v>7</v>
      </c>
      <c r="EB43" s="102">
        <f t="shared" si="30"/>
        <v>7</v>
      </c>
      <c r="EC43" s="67">
        <v>7</v>
      </c>
      <c r="ED43" s="67">
        <v>8</v>
      </c>
      <c r="EE43" s="67">
        <v>7</v>
      </c>
      <c r="EF43" s="67">
        <v>7</v>
      </c>
      <c r="EG43" s="67"/>
      <c r="EH43" s="102">
        <f t="shared" si="31"/>
        <v>7</v>
      </c>
      <c r="EI43" s="102">
        <f t="shared" si="32"/>
        <v>7</v>
      </c>
      <c r="EJ43" s="41">
        <v>7</v>
      </c>
      <c r="EK43" s="41">
        <v>7</v>
      </c>
      <c r="EL43" s="41">
        <v>8</v>
      </c>
      <c r="EM43" s="41">
        <v>7</v>
      </c>
      <c r="EN43" s="42">
        <v>9</v>
      </c>
      <c r="EO43" s="42"/>
      <c r="EP43" s="102">
        <f t="shared" si="33"/>
        <v>8</v>
      </c>
      <c r="EQ43" s="67"/>
      <c r="ER43" s="67">
        <v>7</v>
      </c>
      <c r="ES43" s="67">
        <v>7</v>
      </c>
      <c r="ET43" s="67">
        <v>7</v>
      </c>
      <c r="EU43" s="67">
        <v>8</v>
      </c>
      <c r="EV43" s="67">
        <v>6</v>
      </c>
      <c r="EW43" s="67">
        <v>6</v>
      </c>
      <c r="EX43" s="67"/>
      <c r="EY43" s="102">
        <f t="shared" si="34"/>
        <v>6</v>
      </c>
      <c r="EZ43" s="102">
        <f t="shared" si="35"/>
        <v>6</v>
      </c>
      <c r="FA43" s="41">
        <v>8</v>
      </c>
      <c r="FB43" s="41">
        <v>7</v>
      </c>
      <c r="FC43" s="41">
        <v>8</v>
      </c>
      <c r="FD43" s="41">
        <v>9</v>
      </c>
      <c r="FE43" s="41">
        <v>8</v>
      </c>
      <c r="FF43" s="41">
        <v>8</v>
      </c>
      <c r="FG43" s="41"/>
      <c r="FH43" s="102">
        <f t="shared" si="36"/>
        <v>8</v>
      </c>
      <c r="FI43" s="66"/>
      <c r="FJ43" s="41">
        <v>7</v>
      </c>
      <c r="FK43" s="41">
        <v>8</v>
      </c>
      <c r="FL43" s="41">
        <v>8</v>
      </c>
      <c r="FM43" s="41">
        <v>8</v>
      </c>
      <c r="FN43" s="41"/>
      <c r="FO43" s="102">
        <f t="shared" si="37"/>
        <v>8</v>
      </c>
      <c r="FP43" s="66"/>
      <c r="FQ43" s="41">
        <v>8</v>
      </c>
      <c r="FR43" s="41">
        <v>7</v>
      </c>
      <c r="FS43" s="41">
        <v>6</v>
      </c>
      <c r="FT43" s="40">
        <v>4</v>
      </c>
      <c r="FU43" s="41"/>
      <c r="FV43" s="102">
        <f t="shared" si="38"/>
        <v>5</v>
      </c>
      <c r="FW43" s="102">
        <f t="shared" si="39"/>
        <v>5</v>
      </c>
      <c r="FX43" s="67">
        <v>6</v>
      </c>
      <c r="FY43" s="67">
        <v>5</v>
      </c>
      <c r="FZ43" s="102">
        <v>5</v>
      </c>
      <c r="GA43" s="102"/>
      <c r="GB43" s="102">
        <f t="shared" si="40"/>
        <v>5</v>
      </c>
      <c r="GC43" s="99">
        <f t="shared" si="70"/>
        <v>7.038461538461538</v>
      </c>
      <c r="GD43" s="99">
        <f t="shared" si="71"/>
        <v>7.038461538461538</v>
      </c>
      <c r="GE43" s="97" t="str">
        <f t="shared" si="41"/>
        <v>Kh¸</v>
      </c>
      <c r="GF43" s="25">
        <v>7</v>
      </c>
      <c r="GG43" s="25">
        <v>6</v>
      </c>
      <c r="GH43" s="25">
        <v>7</v>
      </c>
      <c r="GI43" s="26"/>
      <c r="GJ43" s="102">
        <f t="shared" si="42"/>
        <v>7</v>
      </c>
      <c r="GK43" s="102">
        <f t="shared" si="43"/>
        <v>7</v>
      </c>
      <c r="GL43" s="26">
        <v>7</v>
      </c>
      <c r="GM43" s="26">
        <v>8</v>
      </c>
      <c r="GN43" s="25">
        <v>8</v>
      </c>
      <c r="GO43" s="25">
        <v>7</v>
      </c>
      <c r="GP43" s="26">
        <v>8</v>
      </c>
      <c r="GQ43" s="26"/>
      <c r="GR43" s="102">
        <f t="shared" si="44"/>
        <v>8</v>
      </c>
      <c r="GS43" s="102">
        <f t="shared" si="45"/>
        <v>8</v>
      </c>
      <c r="GT43" s="25">
        <v>6</v>
      </c>
      <c r="GU43" s="25">
        <v>6</v>
      </c>
      <c r="GV43" s="25">
        <v>6</v>
      </c>
      <c r="GW43" s="26">
        <v>7</v>
      </c>
      <c r="GX43" s="26"/>
      <c r="GY43" s="102">
        <f t="shared" si="46"/>
        <v>7</v>
      </c>
      <c r="GZ43" s="102">
        <f t="shared" si="47"/>
        <v>7</v>
      </c>
      <c r="HA43" s="25">
        <v>6</v>
      </c>
      <c r="HB43" s="25">
        <v>5</v>
      </c>
      <c r="HC43" s="25">
        <v>8</v>
      </c>
      <c r="HD43" s="26">
        <v>5</v>
      </c>
      <c r="HE43" s="26"/>
      <c r="HF43" s="102">
        <f t="shared" si="48"/>
        <v>5</v>
      </c>
      <c r="HG43" s="102">
        <f t="shared" si="49"/>
        <v>5</v>
      </c>
      <c r="HH43" s="25">
        <v>6</v>
      </c>
      <c r="HI43" s="25">
        <v>7</v>
      </c>
      <c r="HJ43" s="40">
        <v>4</v>
      </c>
      <c r="HK43" s="26"/>
      <c r="HL43" s="102">
        <f t="shared" si="50"/>
        <v>5</v>
      </c>
      <c r="HM43" s="102">
        <f t="shared" si="51"/>
        <v>5</v>
      </c>
      <c r="HN43" s="25">
        <v>7</v>
      </c>
      <c r="HO43" s="25">
        <v>7</v>
      </c>
      <c r="HP43" s="25">
        <v>7</v>
      </c>
      <c r="HQ43" s="25">
        <v>7</v>
      </c>
      <c r="HR43" s="41">
        <v>7</v>
      </c>
      <c r="HS43" s="41"/>
      <c r="HT43" s="102">
        <f t="shared" si="52"/>
        <v>8</v>
      </c>
      <c r="HU43" s="102">
        <f t="shared" si="53"/>
        <v>7</v>
      </c>
      <c r="HV43" s="25">
        <v>9</v>
      </c>
      <c r="HW43" s="25">
        <v>8</v>
      </c>
      <c r="HX43" s="25">
        <v>9</v>
      </c>
      <c r="HY43" s="25">
        <v>8</v>
      </c>
      <c r="HZ43" s="25">
        <v>8</v>
      </c>
      <c r="IA43" s="26">
        <v>9</v>
      </c>
      <c r="IB43" s="26"/>
      <c r="IC43" s="102">
        <f t="shared" si="54"/>
        <v>9</v>
      </c>
      <c r="ID43" s="102">
        <f t="shared" si="55"/>
        <v>9</v>
      </c>
      <c r="IE43" s="25"/>
      <c r="IF43" s="25"/>
      <c r="IG43" s="25"/>
      <c r="IH43" s="26"/>
      <c r="II43" s="26"/>
      <c r="IJ43" s="140"/>
      <c r="IK43" s="26"/>
      <c r="IL43" s="141">
        <f t="shared" si="72"/>
        <v>165</v>
      </c>
      <c r="IM43" s="142">
        <f t="shared" si="56"/>
        <v>7.173913043478261</v>
      </c>
      <c r="IN43" s="97" t="str">
        <f t="shared" si="57"/>
        <v>Kh¸</v>
      </c>
    </row>
    <row r="44" spans="1:248" ht="15.75" customHeight="1">
      <c r="A44" s="20">
        <v>39</v>
      </c>
      <c r="B44" s="21">
        <v>39</v>
      </c>
      <c r="C44" s="47" t="s">
        <v>21</v>
      </c>
      <c r="D44" s="47" t="s">
        <v>36</v>
      </c>
      <c r="E44" s="199" t="s">
        <v>237</v>
      </c>
      <c r="F44" s="47"/>
      <c r="G44" s="114" t="s">
        <v>197</v>
      </c>
      <c r="H44" s="42">
        <v>7</v>
      </c>
      <c r="I44" s="42">
        <v>8</v>
      </c>
      <c r="J44" s="42">
        <v>6</v>
      </c>
      <c r="K44" s="41">
        <v>8</v>
      </c>
      <c r="L44" s="41"/>
      <c r="M44" s="66">
        <f t="shared" si="58"/>
        <v>8</v>
      </c>
      <c r="N44" s="41"/>
      <c r="O44" s="42">
        <v>7</v>
      </c>
      <c r="P44" s="42">
        <v>6</v>
      </c>
      <c r="Q44" s="42">
        <v>7</v>
      </c>
      <c r="R44" s="42">
        <v>6</v>
      </c>
      <c r="S44" s="41">
        <v>6</v>
      </c>
      <c r="T44" s="41"/>
      <c r="U44" s="66">
        <f t="shared" si="59"/>
        <v>6</v>
      </c>
      <c r="V44" s="102">
        <f t="shared" si="60"/>
        <v>6</v>
      </c>
      <c r="W44" s="42">
        <v>7</v>
      </c>
      <c r="X44" s="42">
        <v>8</v>
      </c>
      <c r="Y44" s="42">
        <v>7</v>
      </c>
      <c r="Z44" s="42">
        <v>8</v>
      </c>
      <c r="AA44" s="41">
        <v>6</v>
      </c>
      <c r="AB44" s="41"/>
      <c r="AC44" s="66">
        <f t="shared" si="61"/>
        <v>6</v>
      </c>
      <c r="AD44" s="41"/>
      <c r="AE44" s="42">
        <v>8</v>
      </c>
      <c r="AF44" s="42">
        <v>8</v>
      </c>
      <c r="AG44" s="42">
        <v>8</v>
      </c>
      <c r="AH44" s="42">
        <v>8</v>
      </c>
      <c r="AI44" s="42">
        <v>8</v>
      </c>
      <c r="AJ44" s="41">
        <v>7</v>
      </c>
      <c r="AK44" s="41"/>
      <c r="AL44" s="66">
        <f t="shared" si="62"/>
        <v>7</v>
      </c>
      <c r="AM44" s="41"/>
      <c r="AN44" s="42">
        <v>7</v>
      </c>
      <c r="AO44" s="42">
        <v>7</v>
      </c>
      <c r="AP44" s="42">
        <v>8</v>
      </c>
      <c r="AQ44" s="41">
        <v>7</v>
      </c>
      <c r="AR44" s="41"/>
      <c r="AS44" s="66">
        <f t="shared" si="63"/>
        <v>7</v>
      </c>
      <c r="AT44" s="41"/>
      <c r="AU44" s="42">
        <v>6</v>
      </c>
      <c r="AV44" s="42">
        <v>7</v>
      </c>
      <c r="AW44" s="42">
        <v>6</v>
      </c>
      <c r="AX44" s="40">
        <v>3</v>
      </c>
      <c r="AY44" s="41">
        <v>6</v>
      </c>
      <c r="AZ44" s="87">
        <f t="shared" si="64"/>
        <v>4</v>
      </c>
      <c r="BA44" s="102">
        <f t="shared" si="65"/>
        <v>6</v>
      </c>
      <c r="BB44" s="41">
        <v>7</v>
      </c>
      <c r="BC44" s="41">
        <v>6</v>
      </c>
      <c r="BD44" s="41">
        <v>6</v>
      </c>
      <c r="BE44" s="41">
        <v>4</v>
      </c>
      <c r="BF44" s="41"/>
      <c r="BG44" s="66">
        <f t="shared" si="66"/>
        <v>5</v>
      </c>
      <c r="BH44" s="41"/>
      <c r="BI44" s="42">
        <v>6</v>
      </c>
      <c r="BJ44" s="42">
        <v>7</v>
      </c>
      <c r="BK44" s="41">
        <v>7</v>
      </c>
      <c r="BL44" s="41"/>
      <c r="BM44" s="68">
        <f t="shared" si="67"/>
        <v>6.208333333333333</v>
      </c>
      <c r="BN44" s="99">
        <f t="shared" si="68"/>
        <v>6.458333333333333</v>
      </c>
      <c r="BO44" s="69" t="str">
        <f t="shared" si="69"/>
        <v>TBK</v>
      </c>
      <c r="BP44" s="42">
        <v>7</v>
      </c>
      <c r="BQ44" s="42">
        <v>6</v>
      </c>
      <c r="BR44" s="41">
        <v>7</v>
      </c>
      <c r="BS44" s="42">
        <v>7</v>
      </c>
      <c r="BT44" s="42"/>
      <c r="BU44" s="102">
        <f t="shared" si="15"/>
        <v>7</v>
      </c>
      <c r="BV44" s="42"/>
      <c r="BW44" s="42">
        <v>8</v>
      </c>
      <c r="BX44" s="42">
        <v>9</v>
      </c>
      <c r="BY44" s="42">
        <v>6</v>
      </c>
      <c r="BZ44" s="41"/>
      <c r="CA44" s="102">
        <f t="shared" si="16"/>
        <v>7</v>
      </c>
      <c r="CB44" s="102">
        <f t="shared" si="17"/>
        <v>7</v>
      </c>
      <c r="CC44" s="41">
        <v>7</v>
      </c>
      <c r="CD44" s="42">
        <v>10</v>
      </c>
      <c r="CE44" s="42">
        <v>8</v>
      </c>
      <c r="CF44" s="42"/>
      <c r="CG44" s="102">
        <f t="shared" si="18"/>
        <v>8</v>
      </c>
      <c r="CH44" s="102">
        <f t="shared" si="19"/>
        <v>8</v>
      </c>
      <c r="CI44" s="42">
        <v>5</v>
      </c>
      <c r="CJ44" s="41">
        <v>7</v>
      </c>
      <c r="CK44" s="41">
        <v>9</v>
      </c>
      <c r="CL44" s="66"/>
      <c r="CM44" s="102">
        <f t="shared" si="20"/>
        <v>8</v>
      </c>
      <c r="CN44" s="42"/>
      <c r="CO44" s="42">
        <v>6</v>
      </c>
      <c r="CP44" s="41">
        <v>7</v>
      </c>
      <c r="CQ44" s="41">
        <v>8</v>
      </c>
      <c r="CR44" s="66">
        <v>7</v>
      </c>
      <c r="CS44" s="40">
        <v>2</v>
      </c>
      <c r="CT44" s="41">
        <v>4</v>
      </c>
      <c r="CU44" s="104">
        <f t="shared" si="21"/>
        <v>4</v>
      </c>
      <c r="CV44" s="102">
        <f t="shared" si="22"/>
        <v>5</v>
      </c>
      <c r="CW44" s="41">
        <v>6</v>
      </c>
      <c r="CX44" s="41">
        <v>8</v>
      </c>
      <c r="CY44" s="41">
        <v>7</v>
      </c>
      <c r="CZ44" s="41">
        <v>8</v>
      </c>
      <c r="DA44" s="42">
        <v>7</v>
      </c>
      <c r="DB44" s="42"/>
      <c r="DC44" s="102">
        <f t="shared" si="23"/>
        <v>7</v>
      </c>
      <c r="DD44" s="41"/>
      <c r="DE44" s="42">
        <v>7</v>
      </c>
      <c r="DF44" s="42">
        <v>8</v>
      </c>
      <c r="DG44" s="42">
        <v>7</v>
      </c>
      <c r="DH44" s="41">
        <v>7</v>
      </c>
      <c r="DI44" s="41"/>
      <c r="DJ44" s="102">
        <f t="shared" si="24"/>
        <v>7</v>
      </c>
      <c r="DK44" s="41"/>
      <c r="DL44" s="41">
        <v>6</v>
      </c>
      <c r="DM44" s="66">
        <v>7</v>
      </c>
      <c r="DN44" s="41">
        <v>6</v>
      </c>
      <c r="DO44" s="95">
        <v>5</v>
      </c>
      <c r="DP44" s="95"/>
      <c r="DQ44" s="102">
        <f t="shared" si="25"/>
        <v>5</v>
      </c>
      <c r="DR44" s="95"/>
      <c r="DS44" s="99">
        <f t="shared" si="26"/>
        <v>6.391304347826087</v>
      </c>
      <c r="DT44" s="99">
        <f t="shared" si="27"/>
        <v>6.565217391304348</v>
      </c>
      <c r="DU44" s="97" t="str">
        <f t="shared" si="28"/>
        <v>TBK</v>
      </c>
      <c r="DV44" s="42">
        <v>7</v>
      </c>
      <c r="DW44" s="42">
        <v>7</v>
      </c>
      <c r="DX44" s="42">
        <v>6</v>
      </c>
      <c r="DY44" s="41">
        <v>5</v>
      </c>
      <c r="DZ44" s="41"/>
      <c r="EA44" s="102">
        <f t="shared" si="29"/>
        <v>6</v>
      </c>
      <c r="EB44" s="102">
        <f t="shared" si="30"/>
        <v>6</v>
      </c>
      <c r="EC44" s="41">
        <v>7</v>
      </c>
      <c r="ED44" s="41">
        <v>7</v>
      </c>
      <c r="EE44" s="41">
        <v>7</v>
      </c>
      <c r="EF44" s="41">
        <v>5</v>
      </c>
      <c r="EG44" s="41"/>
      <c r="EH44" s="102">
        <f t="shared" si="31"/>
        <v>6</v>
      </c>
      <c r="EI44" s="102">
        <f t="shared" si="32"/>
        <v>6</v>
      </c>
      <c r="EJ44" s="42">
        <v>7</v>
      </c>
      <c r="EK44" s="42">
        <v>7</v>
      </c>
      <c r="EL44" s="41">
        <v>8</v>
      </c>
      <c r="EM44" s="41">
        <v>7</v>
      </c>
      <c r="EN44" s="42">
        <v>5</v>
      </c>
      <c r="EO44" s="42"/>
      <c r="EP44" s="102">
        <f t="shared" si="33"/>
        <v>6</v>
      </c>
      <c r="EQ44" s="41"/>
      <c r="ER44" s="41">
        <v>6</v>
      </c>
      <c r="ES44" s="41">
        <v>7</v>
      </c>
      <c r="ET44" s="41">
        <v>7</v>
      </c>
      <c r="EU44" s="41">
        <v>7</v>
      </c>
      <c r="EV44" s="41">
        <v>7</v>
      </c>
      <c r="EW44" s="41">
        <v>5</v>
      </c>
      <c r="EX44" s="41"/>
      <c r="EY44" s="102">
        <f t="shared" si="34"/>
        <v>6</v>
      </c>
      <c r="EZ44" s="102">
        <f t="shared" si="35"/>
        <v>6</v>
      </c>
      <c r="FA44" s="41">
        <v>7</v>
      </c>
      <c r="FB44" s="41">
        <v>8</v>
      </c>
      <c r="FC44" s="41">
        <v>8</v>
      </c>
      <c r="FD44" s="41">
        <v>8</v>
      </c>
      <c r="FE44" s="41">
        <v>8</v>
      </c>
      <c r="FF44" s="41">
        <v>6</v>
      </c>
      <c r="FG44" s="42"/>
      <c r="FH44" s="102">
        <f t="shared" si="36"/>
        <v>7</v>
      </c>
      <c r="FI44" s="42"/>
      <c r="FJ44" s="41">
        <v>7</v>
      </c>
      <c r="FK44" s="41">
        <v>7</v>
      </c>
      <c r="FL44" s="66">
        <v>8</v>
      </c>
      <c r="FM44" s="66">
        <v>7</v>
      </c>
      <c r="FN44" s="66"/>
      <c r="FO44" s="102">
        <f t="shared" si="37"/>
        <v>7</v>
      </c>
      <c r="FP44" s="41"/>
      <c r="FQ44" s="42">
        <v>9</v>
      </c>
      <c r="FR44" s="42">
        <v>7</v>
      </c>
      <c r="FS44" s="42">
        <v>5</v>
      </c>
      <c r="FT44" s="40">
        <v>4</v>
      </c>
      <c r="FU44" s="41"/>
      <c r="FV44" s="102">
        <f t="shared" si="38"/>
        <v>5</v>
      </c>
      <c r="FW44" s="102">
        <f t="shared" si="39"/>
        <v>5</v>
      </c>
      <c r="FX44" s="67">
        <v>5</v>
      </c>
      <c r="FY44" s="67">
        <v>7</v>
      </c>
      <c r="FZ44" s="102">
        <v>6</v>
      </c>
      <c r="GA44" s="102"/>
      <c r="GB44" s="102">
        <f t="shared" si="40"/>
        <v>6</v>
      </c>
      <c r="GC44" s="99">
        <f t="shared" si="70"/>
        <v>6.1923076923076925</v>
      </c>
      <c r="GD44" s="99">
        <f t="shared" si="71"/>
        <v>6.1923076923076925</v>
      </c>
      <c r="GE44" s="97" t="str">
        <f t="shared" si="41"/>
        <v>TBK</v>
      </c>
      <c r="GF44" s="25">
        <v>8</v>
      </c>
      <c r="GG44" s="25">
        <v>6</v>
      </c>
      <c r="GH44" s="25">
        <v>5</v>
      </c>
      <c r="GI44" s="26"/>
      <c r="GJ44" s="102">
        <f t="shared" si="42"/>
        <v>6</v>
      </c>
      <c r="GK44" s="102">
        <f t="shared" si="43"/>
        <v>6</v>
      </c>
      <c r="GL44" s="26">
        <v>7</v>
      </c>
      <c r="GM44" s="26">
        <v>8</v>
      </c>
      <c r="GN44" s="25">
        <v>8</v>
      </c>
      <c r="GO44" s="25">
        <v>7</v>
      </c>
      <c r="GP44" s="26">
        <v>6</v>
      </c>
      <c r="GQ44" s="26"/>
      <c r="GR44" s="102">
        <f t="shared" si="44"/>
        <v>6</v>
      </c>
      <c r="GS44" s="102">
        <f t="shared" si="45"/>
        <v>6</v>
      </c>
      <c r="GT44" s="25">
        <v>6</v>
      </c>
      <c r="GU44" s="25">
        <v>7</v>
      </c>
      <c r="GV44" s="25">
        <v>6</v>
      </c>
      <c r="GW44" s="26">
        <v>6</v>
      </c>
      <c r="GX44" s="26"/>
      <c r="GY44" s="102">
        <f t="shared" si="46"/>
        <v>6</v>
      </c>
      <c r="GZ44" s="102">
        <f t="shared" si="47"/>
        <v>6</v>
      </c>
      <c r="HA44" s="25">
        <v>7</v>
      </c>
      <c r="HB44" s="25">
        <v>8</v>
      </c>
      <c r="HC44" s="25">
        <v>8</v>
      </c>
      <c r="HD44" s="40">
        <v>2</v>
      </c>
      <c r="HE44" s="26">
        <v>6</v>
      </c>
      <c r="HF44" s="102">
        <f t="shared" si="48"/>
        <v>4</v>
      </c>
      <c r="HG44" s="102">
        <f t="shared" si="49"/>
        <v>7</v>
      </c>
      <c r="HH44" s="25">
        <v>5</v>
      </c>
      <c r="HI44" s="25">
        <v>6</v>
      </c>
      <c r="HJ44" s="41">
        <v>6</v>
      </c>
      <c r="HK44" s="26"/>
      <c r="HL44" s="102">
        <f t="shared" si="50"/>
        <v>6</v>
      </c>
      <c r="HM44" s="102">
        <f t="shared" si="51"/>
        <v>6</v>
      </c>
      <c r="HN44" s="25">
        <v>7</v>
      </c>
      <c r="HO44" s="25">
        <v>7</v>
      </c>
      <c r="HP44" s="25">
        <v>7</v>
      </c>
      <c r="HQ44" s="25">
        <v>7</v>
      </c>
      <c r="HR44" s="41">
        <v>7</v>
      </c>
      <c r="HS44" s="41"/>
      <c r="HT44" s="102">
        <f t="shared" si="52"/>
        <v>8</v>
      </c>
      <c r="HU44" s="102">
        <f t="shared" si="53"/>
        <v>7</v>
      </c>
      <c r="HV44" s="25">
        <v>8</v>
      </c>
      <c r="HW44" s="25">
        <v>7</v>
      </c>
      <c r="HX44" s="25">
        <v>8</v>
      </c>
      <c r="HY44" s="25">
        <v>8</v>
      </c>
      <c r="HZ44" s="25">
        <v>8</v>
      </c>
      <c r="IA44" s="26">
        <v>8</v>
      </c>
      <c r="IB44" s="26"/>
      <c r="IC44" s="102">
        <f t="shared" si="54"/>
        <v>8</v>
      </c>
      <c r="ID44" s="102">
        <f t="shared" si="55"/>
        <v>8</v>
      </c>
      <c r="IE44" s="25"/>
      <c r="IF44" s="25"/>
      <c r="IG44" s="25"/>
      <c r="IH44" s="26"/>
      <c r="II44" s="26"/>
      <c r="IJ44" s="140"/>
      <c r="IK44" s="26"/>
      <c r="IL44" s="141">
        <f t="shared" si="72"/>
        <v>155</v>
      </c>
      <c r="IM44" s="142">
        <f t="shared" si="56"/>
        <v>6.739130434782608</v>
      </c>
      <c r="IN44" s="97" t="str">
        <f t="shared" si="57"/>
        <v>TBK</v>
      </c>
    </row>
    <row r="45" spans="1:248" ht="15" customHeight="1">
      <c r="A45" s="20">
        <v>40</v>
      </c>
      <c r="B45" s="21">
        <v>40</v>
      </c>
      <c r="C45" s="47" t="s">
        <v>10</v>
      </c>
      <c r="D45" s="47" t="s">
        <v>96</v>
      </c>
      <c r="E45" s="199" t="s">
        <v>238</v>
      </c>
      <c r="F45" s="47"/>
      <c r="G45" s="114" t="s">
        <v>197</v>
      </c>
      <c r="H45" s="42">
        <v>5</v>
      </c>
      <c r="I45" s="42">
        <v>9</v>
      </c>
      <c r="J45" s="42">
        <v>8</v>
      </c>
      <c r="K45" s="41">
        <v>8</v>
      </c>
      <c r="L45" s="41"/>
      <c r="M45" s="66">
        <f t="shared" si="58"/>
        <v>8</v>
      </c>
      <c r="N45" s="41"/>
      <c r="O45" s="42">
        <v>6</v>
      </c>
      <c r="P45" s="42">
        <v>7</v>
      </c>
      <c r="Q45" s="42">
        <v>7</v>
      </c>
      <c r="R45" s="42">
        <v>6</v>
      </c>
      <c r="S45" s="41">
        <v>7</v>
      </c>
      <c r="T45" s="41"/>
      <c r="U45" s="66">
        <f t="shared" si="59"/>
        <v>7</v>
      </c>
      <c r="V45" s="102">
        <f t="shared" si="60"/>
        <v>7</v>
      </c>
      <c r="W45" s="42">
        <v>9</v>
      </c>
      <c r="X45" s="42">
        <v>7</v>
      </c>
      <c r="Y45" s="42">
        <v>7</v>
      </c>
      <c r="Z45" s="42">
        <v>7</v>
      </c>
      <c r="AA45" s="41">
        <v>7</v>
      </c>
      <c r="AB45" s="41"/>
      <c r="AC45" s="66">
        <f t="shared" si="61"/>
        <v>7</v>
      </c>
      <c r="AD45" s="41"/>
      <c r="AE45" s="42">
        <v>8</v>
      </c>
      <c r="AF45" s="42">
        <v>8</v>
      </c>
      <c r="AG45" s="42">
        <v>8</v>
      </c>
      <c r="AH45" s="42">
        <v>9</v>
      </c>
      <c r="AI45" s="42">
        <v>8</v>
      </c>
      <c r="AJ45" s="41">
        <v>7</v>
      </c>
      <c r="AK45" s="41"/>
      <c r="AL45" s="66">
        <f t="shared" si="62"/>
        <v>7</v>
      </c>
      <c r="AM45" s="41"/>
      <c r="AN45" s="42">
        <v>7</v>
      </c>
      <c r="AO45" s="42">
        <v>8</v>
      </c>
      <c r="AP45" s="42">
        <v>7</v>
      </c>
      <c r="AQ45" s="41">
        <v>8</v>
      </c>
      <c r="AR45" s="41"/>
      <c r="AS45" s="66">
        <f t="shared" si="63"/>
        <v>8</v>
      </c>
      <c r="AT45" s="41"/>
      <c r="AU45" s="42">
        <v>7</v>
      </c>
      <c r="AV45" s="42">
        <v>8</v>
      </c>
      <c r="AW45" s="42">
        <v>7</v>
      </c>
      <c r="AX45" s="41">
        <v>5</v>
      </c>
      <c r="AY45" s="41"/>
      <c r="AZ45" s="66">
        <f t="shared" si="64"/>
        <v>6</v>
      </c>
      <c r="BA45" s="102">
        <f t="shared" si="65"/>
        <v>6</v>
      </c>
      <c r="BB45" s="41">
        <v>6</v>
      </c>
      <c r="BC45" s="41">
        <v>6</v>
      </c>
      <c r="BD45" s="41">
        <v>7</v>
      </c>
      <c r="BE45" s="41">
        <v>6</v>
      </c>
      <c r="BF45" s="41"/>
      <c r="BG45" s="66">
        <f t="shared" si="66"/>
        <v>6</v>
      </c>
      <c r="BH45" s="41"/>
      <c r="BI45" s="42">
        <v>6</v>
      </c>
      <c r="BJ45" s="42">
        <v>6</v>
      </c>
      <c r="BK45" s="41">
        <v>6</v>
      </c>
      <c r="BL45" s="41"/>
      <c r="BM45" s="68">
        <f t="shared" si="67"/>
        <v>7</v>
      </c>
      <c r="BN45" s="99">
        <f t="shared" si="68"/>
        <v>7</v>
      </c>
      <c r="BO45" s="69" t="str">
        <f t="shared" si="69"/>
        <v>Kh¸</v>
      </c>
      <c r="BP45" s="42">
        <v>7</v>
      </c>
      <c r="BQ45" s="42">
        <v>7</v>
      </c>
      <c r="BR45" s="41">
        <v>7</v>
      </c>
      <c r="BS45" s="42">
        <v>6</v>
      </c>
      <c r="BT45" s="42"/>
      <c r="BU45" s="102">
        <f t="shared" si="15"/>
        <v>6</v>
      </c>
      <c r="BV45" s="42"/>
      <c r="BW45" s="42">
        <v>8</v>
      </c>
      <c r="BX45" s="42">
        <v>8</v>
      </c>
      <c r="BY45" s="42">
        <v>6</v>
      </c>
      <c r="BZ45" s="41"/>
      <c r="CA45" s="102">
        <f t="shared" si="16"/>
        <v>7</v>
      </c>
      <c r="CB45" s="102">
        <f t="shared" si="17"/>
        <v>7</v>
      </c>
      <c r="CC45" s="41">
        <v>8</v>
      </c>
      <c r="CD45" s="42">
        <v>7</v>
      </c>
      <c r="CE45" s="42">
        <v>6</v>
      </c>
      <c r="CF45" s="42"/>
      <c r="CG45" s="102">
        <f t="shared" si="18"/>
        <v>6</v>
      </c>
      <c r="CH45" s="102">
        <f t="shared" si="19"/>
        <v>6</v>
      </c>
      <c r="CI45" s="42">
        <v>6</v>
      </c>
      <c r="CJ45" s="41">
        <v>7</v>
      </c>
      <c r="CK45" s="41">
        <v>9</v>
      </c>
      <c r="CL45" s="66"/>
      <c r="CM45" s="102">
        <f t="shared" si="20"/>
        <v>8</v>
      </c>
      <c r="CN45" s="42"/>
      <c r="CO45" s="42">
        <v>3</v>
      </c>
      <c r="CP45" s="41">
        <v>8</v>
      </c>
      <c r="CQ45" s="41">
        <v>8</v>
      </c>
      <c r="CR45" s="66">
        <v>9</v>
      </c>
      <c r="CS45" s="41">
        <v>9</v>
      </c>
      <c r="CT45" s="41"/>
      <c r="CU45" s="104">
        <f t="shared" si="21"/>
        <v>8</v>
      </c>
      <c r="CV45" s="102">
        <f t="shared" si="22"/>
        <v>8</v>
      </c>
      <c r="CW45" s="41">
        <v>7</v>
      </c>
      <c r="CX45" s="41">
        <v>8</v>
      </c>
      <c r="CY45" s="41">
        <v>5</v>
      </c>
      <c r="CZ45" s="41">
        <v>7</v>
      </c>
      <c r="DA45" s="42">
        <v>8</v>
      </c>
      <c r="DB45" s="42"/>
      <c r="DC45" s="102">
        <f t="shared" si="23"/>
        <v>8</v>
      </c>
      <c r="DD45" s="41"/>
      <c r="DE45" s="42">
        <v>7</v>
      </c>
      <c r="DF45" s="42">
        <v>6</v>
      </c>
      <c r="DG45" s="42">
        <v>7</v>
      </c>
      <c r="DH45" s="41">
        <v>7</v>
      </c>
      <c r="DI45" s="41"/>
      <c r="DJ45" s="102">
        <f t="shared" si="24"/>
        <v>7</v>
      </c>
      <c r="DK45" s="41"/>
      <c r="DL45" s="41">
        <v>6</v>
      </c>
      <c r="DM45" s="66">
        <v>7</v>
      </c>
      <c r="DN45" s="41">
        <v>7</v>
      </c>
      <c r="DO45" s="95">
        <v>6</v>
      </c>
      <c r="DP45" s="95"/>
      <c r="DQ45" s="102">
        <f t="shared" si="25"/>
        <v>6</v>
      </c>
      <c r="DR45" s="95"/>
      <c r="DS45" s="99">
        <f t="shared" si="26"/>
        <v>7.086956521739131</v>
      </c>
      <c r="DT45" s="99">
        <f t="shared" si="27"/>
        <v>7.086956521739131</v>
      </c>
      <c r="DU45" s="97" t="str">
        <f t="shared" si="28"/>
        <v>Kh¸</v>
      </c>
      <c r="DV45" s="42">
        <v>6</v>
      </c>
      <c r="DW45" s="42">
        <v>7</v>
      </c>
      <c r="DX45" s="42">
        <v>7</v>
      </c>
      <c r="DY45" s="41">
        <v>7</v>
      </c>
      <c r="DZ45" s="41"/>
      <c r="EA45" s="102">
        <f t="shared" si="29"/>
        <v>7</v>
      </c>
      <c r="EB45" s="102">
        <f t="shared" si="30"/>
        <v>7</v>
      </c>
      <c r="EC45" s="41">
        <v>8</v>
      </c>
      <c r="ED45" s="41">
        <v>7</v>
      </c>
      <c r="EE45" s="41">
        <v>8</v>
      </c>
      <c r="EF45" s="41">
        <v>6</v>
      </c>
      <c r="EG45" s="41"/>
      <c r="EH45" s="102">
        <f t="shared" si="31"/>
        <v>7</v>
      </c>
      <c r="EI45" s="102">
        <f t="shared" si="32"/>
        <v>7</v>
      </c>
      <c r="EJ45" s="42">
        <v>7</v>
      </c>
      <c r="EK45" s="42">
        <v>8</v>
      </c>
      <c r="EL45" s="41">
        <v>8</v>
      </c>
      <c r="EM45" s="41">
        <v>7</v>
      </c>
      <c r="EN45" s="41">
        <v>8</v>
      </c>
      <c r="EO45" s="41"/>
      <c r="EP45" s="102">
        <f t="shared" si="33"/>
        <v>8</v>
      </c>
      <c r="EQ45" s="41"/>
      <c r="ER45" s="41">
        <v>6</v>
      </c>
      <c r="ES45" s="41">
        <v>6</v>
      </c>
      <c r="ET45" s="41">
        <v>7</v>
      </c>
      <c r="EU45" s="41">
        <v>7</v>
      </c>
      <c r="EV45" s="41">
        <v>7</v>
      </c>
      <c r="EW45" s="41">
        <v>6</v>
      </c>
      <c r="EX45" s="41"/>
      <c r="EY45" s="102">
        <f t="shared" si="34"/>
        <v>6</v>
      </c>
      <c r="EZ45" s="102">
        <f t="shared" si="35"/>
        <v>6</v>
      </c>
      <c r="FA45" s="41">
        <v>7</v>
      </c>
      <c r="FB45" s="41">
        <v>8</v>
      </c>
      <c r="FC45" s="41">
        <v>8</v>
      </c>
      <c r="FD45" s="41">
        <v>8</v>
      </c>
      <c r="FE45" s="41">
        <v>9</v>
      </c>
      <c r="FF45" s="41">
        <v>9</v>
      </c>
      <c r="FG45" s="42"/>
      <c r="FH45" s="102">
        <f t="shared" si="36"/>
        <v>9</v>
      </c>
      <c r="FI45" s="42"/>
      <c r="FJ45" s="41">
        <v>7</v>
      </c>
      <c r="FK45" s="41">
        <v>8</v>
      </c>
      <c r="FL45" s="66">
        <v>8</v>
      </c>
      <c r="FM45" s="66">
        <v>7</v>
      </c>
      <c r="FN45" s="66"/>
      <c r="FO45" s="102">
        <f t="shared" si="37"/>
        <v>7</v>
      </c>
      <c r="FP45" s="41"/>
      <c r="FQ45" s="42">
        <v>9</v>
      </c>
      <c r="FR45" s="42">
        <v>7</v>
      </c>
      <c r="FS45" s="42">
        <v>6</v>
      </c>
      <c r="FT45" s="41">
        <v>5</v>
      </c>
      <c r="FU45" s="41"/>
      <c r="FV45" s="102">
        <f t="shared" si="38"/>
        <v>6</v>
      </c>
      <c r="FW45" s="102">
        <f t="shared" si="39"/>
        <v>6</v>
      </c>
      <c r="FX45" s="67">
        <v>5</v>
      </c>
      <c r="FY45" s="67">
        <v>6</v>
      </c>
      <c r="FZ45" s="102">
        <v>5</v>
      </c>
      <c r="GA45" s="102"/>
      <c r="GB45" s="102">
        <f t="shared" si="40"/>
        <v>5</v>
      </c>
      <c r="GC45" s="99">
        <f t="shared" si="70"/>
        <v>7.230769230769231</v>
      </c>
      <c r="GD45" s="99">
        <f t="shared" si="71"/>
        <v>7.230769230769231</v>
      </c>
      <c r="GE45" s="97" t="str">
        <f t="shared" si="41"/>
        <v>Kh¸</v>
      </c>
      <c r="GF45" s="25">
        <v>8</v>
      </c>
      <c r="GG45" s="25">
        <v>7</v>
      </c>
      <c r="GH45" s="25">
        <v>6</v>
      </c>
      <c r="GI45" s="26">
        <v>9</v>
      </c>
      <c r="GJ45" s="102">
        <f t="shared" si="42"/>
        <v>6</v>
      </c>
      <c r="GK45" s="102">
        <f t="shared" si="43"/>
        <v>9</v>
      </c>
      <c r="GL45" s="26">
        <v>7</v>
      </c>
      <c r="GM45" s="26">
        <v>8</v>
      </c>
      <c r="GN45" s="25">
        <v>8</v>
      </c>
      <c r="GO45" s="25">
        <v>7</v>
      </c>
      <c r="GP45" s="26">
        <v>8</v>
      </c>
      <c r="GQ45" s="26"/>
      <c r="GR45" s="102">
        <f t="shared" si="44"/>
        <v>8</v>
      </c>
      <c r="GS45" s="102">
        <f t="shared" si="45"/>
        <v>8</v>
      </c>
      <c r="GT45" s="25">
        <v>5</v>
      </c>
      <c r="GU45" s="25">
        <v>6</v>
      </c>
      <c r="GV45" s="25">
        <v>7</v>
      </c>
      <c r="GW45" s="26">
        <v>7</v>
      </c>
      <c r="GX45" s="26"/>
      <c r="GY45" s="102">
        <f t="shared" si="46"/>
        <v>7</v>
      </c>
      <c r="GZ45" s="102">
        <f t="shared" si="47"/>
        <v>7</v>
      </c>
      <c r="HA45" s="25">
        <v>8</v>
      </c>
      <c r="HB45" s="25">
        <v>8</v>
      </c>
      <c r="HC45" s="25">
        <v>7</v>
      </c>
      <c r="HD45" s="26">
        <v>8</v>
      </c>
      <c r="HE45" s="26"/>
      <c r="HF45" s="102">
        <f t="shared" si="48"/>
        <v>8</v>
      </c>
      <c r="HG45" s="102">
        <f t="shared" si="49"/>
        <v>8</v>
      </c>
      <c r="HH45" s="25">
        <v>7</v>
      </c>
      <c r="HI45" s="25">
        <v>6</v>
      </c>
      <c r="HJ45" s="40">
        <v>4</v>
      </c>
      <c r="HK45" s="26"/>
      <c r="HL45" s="102">
        <f t="shared" si="50"/>
        <v>5</v>
      </c>
      <c r="HM45" s="102">
        <f t="shared" si="51"/>
        <v>5</v>
      </c>
      <c r="HN45" s="25">
        <v>7</v>
      </c>
      <c r="HO45" s="25">
        <v>7</v>
      </c>
      <c r="HP45" s="25">
        <v>8</v>
      </c>
      <c r="HQ45" s="25">
        <v>8</v>
      </c>
      <c r="HR45" s="40">
        <v>0</v>
      </c>
      <c r="HS45" s="41">
        <v>9</v>
      </c>
      <c r="HT45" s="102">
        <f t="shared" si="52"/>
        <v>3</v>
      </c>
      <c r="HU45" s="102">
        <f t="shared" si="53"/>
        <v>9</v>
      </c>
      <c r="HV45" s="25">
        <v>7</v>
      </c>
      <c r="HW45" s="25">
        <v>8</v>
      </c>
      <c r="HX45" s="25">
        <v>9</v>
      </c>
      <c r="HY45" s="25">
        <v>8</v>
      </c>
      <c r="HZ45" s="25">
        <v>7</v>
      </c>
      <c r="IA45" s="26">
        <v>8</v>
      </c>
      <c r="IB45" s="26"/>
      <c r="IC45" s="102">
        <f t="shared" si="54"/>
        <v>8</v>
      </c>
      <c r="ID45" s="102">
        <f t="shared" si="55"/>
        <v>8</v>
      </c>
      <c r="IE45" s="25"/>
      <c r="IF45" s="25"/>
      <c r="IG45" s="25"/>
      <c r="IH45" s="26"/>
      <c r="II45" s="26"/>
      <c r="IJ45" s="140"/>
      <c r="IK45" s="26"/>
      <c r="IL45" s="141">
        <f t="shared" si="72"/>
        <v>181</v>
      </c>
      <c r="IM45" s="142">
        <f t="shared" si="56"/>
        <v>7.869565217391305</v>
      </c>
      <c r="IN45" s="97" t="str">
        <f t="shared" si="57"/>
        <v>Kh¸</v>
      </c>
    </row>
    <row r="46" spans="1:248" ht="15" customHeight="1">
      <c r="A46" s="20">
        <v>41</v>
      </c>
      <c r="B46" s="21">
        <v>41</v>
      </c>
      <c r="C46" s="47" t="s">
        <v>97</v>
      </c>
      <c r="D46" s="47" t="s">
        <v>34</v>
      </c>
      <c r="E46" s="199" t="s">
        <v>239</v>
      </c>
      <c r="F46" s="47"/>
      <c r="G46" s="114" t="s">
        <v>197</v>
      </c>
      <c r="H46" s="42">
        <v>9</v>
      </c>
      <c r="I46" s="42">
        <v>7</v>
      </c>
      <c r="J46" s="42">
        <v>6</v>
      </c>
      <c r="K46" s="41">
        <v>7</v>
      </c>
      <c r="L46" s="41"/>
      <c r="M46" s="66">
        <f t="shared" si="58"/>
        <v>7</v>
      </c>
      <c r="N46" s="41"/>
      <c r="O46" s="42">
        <v>7</v>
      </c>
      <c r="P46" s="42">
        <v>7</v>
      </c>
      <c r="Q46" s="42">
        <v>8</v>
      </c>
      <c r="R46" s="42">
        <v>9</v>
      </c>
      <c r="S46" s="41">
        <v>7</v>
      </c>
      <c r="T46" s="41"/>
      <c r="U46" s="66">
        <f t="shared" si="59"/>
        <v>7</v>
      </c>
      <c r="V46" s="102">
        <f t="shared" si="60"/>
        <v>7</v>
      </c>
      <c r="W46" s="42">
        <v>8</v>
      </c>
      <c r="X46" s="42">
        <v>5</v>
      </c>
      <c r="Y46" s="42">
        <v>7</v>
      </c>
      <c r="Z46" s="42">
        <v>7</v>
      </c>
      <c r="AA46" s="41">
        <v>8</v>
      </c>
      <c r="AB46" s="41"/>
      <c r="AC46" s="66">
        <f t="shared" si="61"/>
        <v>8</v>
      </c>
      <c r="AD46" s="41"/>
      <c r="AE46" s="42">
        <v>8</v>
      </c>
      <c r="AF46" s="42">
        <v>8</v>
      </c>
      <c r="AG46" s="42">
        <v>8</v>
      </c>
      <c r="AH46" s="42">
        <v>8</v>
      </c>
      <c r="AI46" s="42">
        <v>8</v>
      </c>
      <c r="AJ46" s="41">
        <v>5</v>
      </c>
      <c r="AK46" s="41"/>
      <c r="AL46" s="66">
        <f t="shared" si="62"/>
        <v>6</v>
      </c>
      <c r="AM46" s="41"/>
      <c r="AN46" s="42">
        <v>8</v>
      </c>
      <c r="AO46" s="42">
        <v>7</v>
      </c>
      <c r="AP46" s="42">
        <v>8</v>
      </c>
      <c r="AQ46" s="41">
        <v>7</v>
      </c>
      <c r="AR46" s="41"/>
      <c r="AS46" s="66">
        <f t="shared" si="63"/>
        <v>7</v>
      </c>
      <c r="AT46" s="41"/>
      <c r="AU46" s="42">
        <v>7</v>
      </c>
      <c r="AV46" s="42">
        <v>7</v>
      </c>
      <c r="AW46" s="42">
        <v>6</v>
      </c>
      <c r="AX46" s="41">
        <v>5</v>
      </c>
      <c r="AY46" s="41"/>
      <c r="AZ46" s="66">
        <f t="shared" si="64"/>
        <v>6</v>
      </c>
      <c r="BA46" s="102">
        <f t="shared" si="65"/>
        <v>6</v>
      </c>
      <c r="BB46" s="41">
        <v>7</v>
      </c>
      <c r="BC46" s="41">
        <v>8</v>
      </c>
      <c r="BD46" s="41">
        <v>8</v>
      </c>
      <c r="BE46" s="41">
        <v>7</v>
      </c>
      <c r="BF46" s="41"/>
      <c r="BG46" s="66">
        <f t="shared" si="66"/>
        <v>7</v>
      </c>
      <c r="BH46" s="41"/>
      <c r="BI46" s="42">
        <v>5</v>
      </c>
      <c r="BJ46" s="42">
        <v>8</v>
      </c>
      <c r="BK46" s="41">
        <v>5</v>
      </c>
      <c r="BL46" s="41"/>
      <c r="BM46" s="68">
        <f t="shared" si="67"/>
        <v>6.833333333333333</v>
      </c>
      <c r="BN46" s="99">
        <f t="shared" si="68"/>
        <v>6.833333333333333</v>
      </c>
      <c r="BO46" s="69" t="str">
        <f t="shared" si="69"/>
        <v>TBK</v>
      </c>
      <c r="BP46" s="42">
        <v>7</v>
      </c>
      <c r="BQ46" s="42">
        <v>7</v>
      </c>
      <c r="BR46" s="41">
        <v>7</v>
      </c>
      <c r="BS46" s="42">
        <v>7</v>
      </c>
      <c r="BT46" s="42"/>
      <c r="BU46" s="102">
        <f t="shared" si="15"/>
        <v>7</v>
      </c>
      <c r="BV46" s="42"/>
      <c r="BW46" s="42">
        <v>7</v>
      </c>
      <c r="BX46" s="42">
        <v>9</v>
      </c>
      <c r="BY46" s="42">
        <v>7</v>
      </c>
      <c r="BZ46" s="41"/>
      <c r="CA46" s="102">
        <f t="shared" si="16"/>
        <v>7</v>
      </c>
      <c r="CB46" s="102">
        <f t="shared" si="17"/>
        <v>7</v>
      </c>
      <c r="CC46" s="41">
        <v>7</v>
      </c>
      <c r="CD46" s="42">
        <v>9</v>
      </c>
      <c r="CE46" s="42">
        <v>8</v>
      </c>
      <c r="CF46" s="42"/>
      <c r="CG46" s="102">
        <f t="shared" si="18"/>
        <v>8</v>
      </c>
      <c r="CH46" s="102">
        <f t="shared" si="19"/>
        <v>8</v>
      </c>
      <c r="CI46" s="42">
        <v>8</v>
      </c>
      <c r="CJ46" s="41">
        <v>10</v>
      </c>
      <c r="CK46" s="41">
        <v>10</v>
      </c>
      <c r="CL46" s="66"/>
      <c r="CM46" s="102">
        <f t="shared" si="20"/>
        <v>10</v>
      </c>
      <c r="CN46" s="42"/>
      <c r="CO46" s="42">
        <v>4</v>
      </c>
      <c r="CP46" s="41">
        <v>8</v>
      </c>
      <c r="CQ46" s="41">
        <v>9</v>
      </c>
      <c r="CR46" s="66">
        <v>7</v>
      </c>
      <c r="CS46" s="41">
        <v>6</v>
      </c>
      <c r="CT46" s="41"/>
      <c r="CU46" s="102">
        <f t="shared" si="21"/>
        <v>6</v>
      </c>
      <c r="CV46" s="102">
        <f t="shared" si="22"/>
        <v>6</v>
      </c>
      <c r="CW46" s="41">
        <v>7</v>
      </c>
      <c r="CX46" s="41">
        <v>6</v>
      </c>
      <c r="CY46" s="41">
        <v>7</v>
      </c>
      <c r="CZ46" s="41">
        <v>8</v>
      </c>
      <c r="DA46" s="42">
        <v>6</v>
      </c>
      <c r="DB46" s="42"/>
      <c r="DC46" s="102">
        <f t="shared" si="23"/>
        <v>6</v>
      </c>
      <c r="DD46" s="41"/>
      <c r="DE46" s="42">
        <v>6</v>
      </c>
      <c r="DF46" s="42">
        <v>7</v>
      </c>
      <c r="DG46" s="42">
        <v>7</v>
      </c>
      <c r="DH46" s="41">
        <v>6</v>
      </c>
      <c r="DI46" s="41"/>
      <c r="DJ46" s="102">
        <f t="shared" si="24"/>
        <v>6</v>
      </c>
      <c r="DK46" s="41"/>
      <c r="DL46" s="41">
        <v>8</v>
      </c>
      <c r="DM46" s="66">
        <v>7</v>
      </c>
      <c r="DN46" s="41">
        <v>8</v>
      </c>
      <c r="DO46" s="95">
        <v>8</v>
      </c>
      <c r="DP46" s="95"/>
      <c r="DQ46" s="102">
        <f t="shared" si="25"/>
        <v>8</v>
      </c>
      <c r="DR46" s="95"/>
      <c r="DS46" s="99">
        <f t="shared" si="26"/>
        <v>7</v>
      </c>
      <c r="DT46" s="99">
        <f t="shared" si="27"/>
        <v>7</v>
      </c>
      <c r="DU46" s="97" t="str">
        <f t="shared" si="28"/>
        <v>Kh¸</v>
      </c>
      <c r="DV46" s="42">
        <v>8</v>
      </c>
      <c r="DW46" s="42">
        <v>9</v>
      </c>
      <c r="DX46" s="42">
        <v>8</v>
      </c>
      <c r="DY46" s="41">
        <v>6</v>
      </c>
      <c r="DZ46" s="41"/>
      <c r="EA46" s="102">
        <f t="shared" si="29"/>
        <v>7</v>
      </c>
      <c r="EB46" s="102">
        <f t="shared" si="30"/>
        <v>7</v>
      </c>
      <c r="EC46" s="41">
        <v>7</v>
      </c>
      <c r="ED46" s="41">
        <v>7</v>
      </c>
      <c r="EE46" s="41">
        <v>7</v>
      </c>
      <c r="EF46" s="41">
        <v>8</v>
      </c>
      <c r="EG46" s="41"/>
      <c r="EH46" s="102">
        <f t="shared" si="31"/>
        <v>8</v>
      </c>
      <c r="EI46" s="102">
        <f t="shared" si="32"/>
        <v>8</v>
      </c>
      <c r="EJ46" s="42">
        <v>6</v>
      </c>
      <c r="EK46" s="42">
        <v>8</v>
      </c>
      <c r="EL46" s="41">
        <v>8</v>
      </c>
      <c r="EM46" s="41">
        <v>8</v>
      </c>
      <c r="EN46" s="66">
        <v>9</v>
      </c>
      <c r="EO46" s="66"/>
      <c r="EP46" s="102">
        <f t="shared" si="33"/>
        <v>9</v>
      </c>
      <c r="EQ46" s="41"/>
      <c r="ER46" s="41">
        <v>6</v>
      </c>
      <c r="ES46" s="41">
        <v>7</v>
      </c>
      <c r="ET46" s="41">
        <v>7</v>
      </c>
      <c r="EU46" s="41">
        <v>7</v>
      </c>
      <c r="EV46" s="41">
        <v>7</v>
      </c>
      <c r="EW46" s="41">
        <v>8</v>
      </c>
      <c r="EX46" s="41"/>
      <c r="EY46" s="102">
        <f t="shared" si="34"/>
        <v>8</v>
      </c>
      <c r="EZ46" s="102">
        <f t="shared" si="35"/>
        <v>8</v>
      </c>
      <c r="FA46" s="41">
        <v>8</v>
      </c>
      <c r="FB46" s="41">
        <v>9</v>
      </c>
      <c r="FC46" s="41">
        <v>8</v>
      </c>
      <c r="FD46" s="41">
        <v>8</v>
      </c>
      <c r="FE46" s="41">
        <v>8</v>
      </c>
      <c r="FF46" s="41">
        <v>8</v>
      </c>
      <c r="FG46" s="42"/>
      <c r="FH46" s="102">
        <f t="shared" si="36"/>
        <v>8</v>
      </c>
      <c r="FI46" s="42"/>
      <c r="FJ46" s="41">
        <v>8</v>
      </c>
      <c r="FK46" s="41">
        <v>8</v>
      </c>
      <c r="FL46" s="66">
        <v>7</v>
      </c>
      <c r="FM46" s="66">
        <v>8</v>
      </c>
      <c r="FN46" s="66"/>
      <c r="FO46" s="102">
        <f t="shared" si="37"/>
        <v>8</v>
      </c>
      <c r="FP46" s="41"/>
      <c r="FQ46" s="42">
        <v>9</v>
      </c>
      <c r="FR46" s="42">
        <v>7</v>
      </c>
      <c r="FS46" s="42">
        <v>6</v>
      </c>
      <c r="FT46" s="40">
        <v>4</v>
      </c>
      <c r="FU46" s="41"/>
      <c r="FV46" s="102">
        <f t="shared" si="38"/>
        <v>5</v>
      </c>
      <c r="FW46" s="102">
        <f t="shared" si="39"/>
        <v>5</v>
      </c>
      <c r="FX46" s="67">
        <v>7</v>
      </c>
      <c r="FY46" s="67">
        <v>7</v>
      </c>
      <c r="FZ46" s="102">
        <v>6</v>
      </c>
      <c r="GA46" s="102"/>
      <c r="GB46" s="102">
        <f t="shared" si="40"/>
        <v>6</v>
      </c>
      <c r="GC46" s="99">
        <f t="shared" si="70"/>
        <v>7.6923076923076925</v>
      </c>
      <c r="GD46" s="99">
        <f t="shared" si="71"/>
        <v>7.6923076923076925</v>
      </c>
      <c r="GE46" s="97" t="str">
        <f t="shared" si="41"/>
        <v>Kh¸</v>
      </c>
      <c r="GF46" s="25">
        <v>7</v>
      </c>
      <c r="GG46" s="25">
        <v>7</v>
      </c>
      <c r="GH46" s="25">
        <v>8</v>
      </c>
      <c r="GI46" s="26"/>
      <c r="GJ46" s="102">
        <f t="shared" si="42"/>
        <v>8</v>
      </c>
      <c r="GK46" s="102">
        <f t="shared" si="43"/>
        <v>8</v>
      </c>
      <c r="GL46" s="26">
        <v>8</v>
      </c>
      <c r="GM46" s="26">
        <v>7</v>
      </c>
      <c r="GN46" s="25">
        <v>8</v>
      </c>
      <c r="GO46" s="25">
        <v>7</v>
      </c>
      <c r="GP46" s="26">
        <v>8</v>
      </c>
      <c r="GQ46" s="26"/>
      <c r="GR46" s="102">
        <f t="shared" si="44"/>
        <v>8</v>
      </c>
      <c r="GS46" s="102">
        <f t="shared" si="45"/>
        <v>8</v>
      </c>
      <c r="GT46" s="25">
        <v>7</v>
      </c>
      <c r="GU46" s="25">
        <v>6</v>
      </c>
      <c r="GV46" s="25">
        <v>7</v>
      </c>
      <c r="GW46" s="26">
        <v>7</v>
      </c>
      <c r="GX46" s="26"/>
      <c r="GY46" s="102">
        <f t="shared" si="46"/>
        <v>7</v>
      </c>
      <c r="GZ46" s="102">
        <f t="shared" si="47"/>
        <v>7</v>
      </c>
      <c r="HA46" s="25">
        <v>7</v>
      </c>
      <c r="HB46" s="25">
        <v>8</v>
      </c>
      <c r="HC46" s="25">
        <v>8</v>
      </c>
      <c r="HD46" s="26">
        <v>9</v>
      </c>
      <c r="HE46" s="26"/>
      <c r="HF46" s="102">
        <f t="shared" si="48"/>
        <v>9</v>
      </c>
      <c r="HG46" s="102">
        <f t="shared" si="49"/>
        <v>9</v>
      </c>
      <c r="HH46" s="25">
        <v>7</v>
      </c>
      <c r="HI46" s="25">
        <v>7</v>
      </c>
      <c r="HJ46" s="26">
        <v>8</v>
      </c>
      <c r="HK46" s="26"/>
      <c r="HL46" s="102">
        <f t="shared" si="50"/>
        <v>8</v>
      </c>
      <c r="HM46" s="102">
        <f t="shared" si="51"/>
        <v>8</v>
      </c>
      <c r="HN46" s="25">
        <v>7</v>
      </c>
      <c r="HO46" s="25">
        <v>7</v>
      </c>
      <c r="HP46" s="25">
        <v>7</v>
      </c>
      <c r="HQ46" s="25">
        <v>7</v>
      </c>
      <c r="HR46" s="41">
        <v>9</v>
      </c>
      <c r="HS46" s="41"/>
      <c r="HT46" s="102">
        <f t="shared" si="52"/>
        <v>9</v>
      </c>
      <c r="HU46" s="102">
        <f t="shared" si="53"/>
        <v>8</v>
      </c>
      <c r="HV46" s="25">
        <v>9</v>
      </c>
      <c r="HW46" s="25">
        <v>8</v>
      </c>
      <c r="HX46" s="25">
        <v>9</v>
      </c>
      <c r="HY46" s="25">
        <v>9</v>
      </c>
      <c r="HZ46" s="25">
        <v>8</v>
      </c>
      <c r="IA46" s="26">
        <v>8</v>
      </c>
      <c r="IB46" s="26"/>
      <c r="IC46" s="102">
        <f t="shared" si="54"/>
        <v>8</v>
      </c>
      <c r="ID46" s="102">
        <f t="shared" si="55"/>
        <v>8</v>
      </c>
      <c r="IE46" s="25"/>
      <c r="IF46" s="25"/>
      <c r="IG46" s="25"/>
      <c r="IH46" s="26"/>
      <c r="II46" s="26"/>
      <c r="IJ46" s="140"/>
      <c r="IK46" s="26"/>
      <c r="IL46" s="141">
        <f t="shared" si="72"/>
        <v>184</v>
      </c>
      <c r="IM46" s="142">
        <f t="shared" si="56"/>
        <v>8</v>
      </c>
      <c r="IN46" s="97" t="str">
        <f t="shared" si="57"/>
        <v>Giái</v>
      </c>
    </row>
    <row r="47" spans="1:248" ht="15" customHeight="1">
      <c r="A47" s="20">
        <v>42</v>
      </c>
      <c r="B47" s="21">
        <v>42</v>
      </c>
      <c r="C47" s="47" t="s">
        <v>98</v>
      </c>
      <c r="D47" s="47" t="s">
        <v>42</v>
      </c>
      <c r="E47" s="199" t="s">
        <v>240</v>
      </c>
      <c r="F47" s="47"/>
      <c r="G47" s="114" t="s">
        <v>197</v>
      </c>
      <c r="H47" s="42">
        <v>7</v>
      </c>
      <c r="I47" s="42">
        <v>9</v>
      </c>
      <c r="J47" s="42">
        <v>8</v>
      </c>
      <c r="K47" s="41">
        <v>7</v>
      </c>
      <c r="L47" s="41"/>
      <c r="M47" s="66">
        <f t="shared" si="58"/>
        <v>7</v>
      </c>
      <c r="N47" s="41"/>
      <c r="O47" s="42">
        <v>6</v>
      </c>
      <c r="P47" s="42">
        <v>6</v>
      </c>
      <c r="Q47" s="42">
        <v>7</v>
      </c>
      <c r="R47" s="42">
        <v>8</v>
      </c>
      <c r="S47" s="41">
        <v>7</v>
      </c>
      <c r="T47" s="41"/>
      <c r="U47" s="66">
        <f t="shared" si="59"/>
        <v>7</v>
      </c>
      <c r="V47" s="102">
        <f t="shared" si="60"/>
        <v>7</v>
      </c>
      <c r="W47" s="42">
        <v>7</v>
      </c>
      <c r="X47" s="42">
        <v>7</v>
      </c>
      <c r="Y47" s="42">
        <v>6</v>
      </c>
      <c r="Z47" s="42">
        <v>7</v>
      </c>
      <c r="AA47" s="41">
        <v>6</v>
      </c>
      <c r="AB47" s="41"/>
      <c r="AC47" s="66">
        <f t="shared" si="61"/>
        <v>6</v>
      </c>
      <c r="AD47" s="41"/>
      <c r="AE47" s="42">
        <v>8</v>
      </c>
      <c r="AF47" s="42">
        <v>7</v>
      </c>
      <c r="AG47" s="42">
        <v>7</v>
      </c>
      <c r="AH47" s="42">
        <v>8</v>
      </c>
      <c r="AI47" s="42">
        <v>8</v>
      </c>
      <c r="AJ47" s="41">
        <v>7</v>
      </c>
      <c r="AK47" s="41"/>
      <c r="AL47" s="66">
        <f t="shared" si="62"/>
        <v>7</v>
      </c>
      <c r="AM47" s="41"/>
      <c r="AN47" s="42">
        <v>7</v>
      </c>
      <c r="AO47" s="42">
        <v>7</v>
      </c>
      <c r="AP47" s="42">
        <v>8</v>
      </c>
      <c r="AQ47" s="41">
        <v>8</v>
      </c>
      <c r="AR47" s="41"/>
      <c r="AS47" s="66">
        <f t="shared" si="63"/>
        <v>8</v>
      </c>
      <c r="AT47" s="41"/>
      <c r="AU47" s="42">
        <v>6</v>
      </c>
      <c r="AV47" s="42">
        <v>5</v>
      </c>
      <c r="AW47" s="42">
        <v>8</v>
      </c>
      <c r="AX47" s="41">
        <v>5</v>
      </c>
      <c r="AY47" s="41"/>
      <c r="AZ47" s="66">
        <f t="shared" si="64"/>
        <v>5</v>
      </c>
      <c r="BA47" s="102">
        <f t="shared" si="65"/>
        <v>5</v>
      </c>
      <c r="BB47" s="41">
        <v>7</v>
      </c>
      <c r="BC47" s="41">
        <v>7</v>
      </c>
      <c r="BD47" s="41">
        <v>7</v>
      </c>
      <c r="BE47" s="41">
        <v>7</v>
      </c>
      <c r="BF47" s="41"/>
      <c r="BG47" s="66">
        <f t="shared" si="66"/>
        <v>7</v>
      </c>
      <c r="BH47" s="41"/>
      <c r="BI47" s="42">
        <v>7</v>
      </c>
      <c r="BJ47" s="42">
        <v>6</v>
      </c>
      <c r="BK47" s="41">
        <v>6</v>
      </c>
      <c r="BL47" s="41"/>
      <c r="BM47" s="68">
        <f t="shared" si="67"/>
        <v>6.708333333333333</v>
      </c>
      <c r="BN47" s="99">
        <f t="shared" si="68"/>
        <v>6.708333333333333</v>
      </c>
      <c r="BO47" s="69" t="str">
        <f t="shared" si="69"/>
        <v>TBK</v>
      </c>
      <c r="BP47" s="42">
        <v>6</v>
      </c>
      <c r="BQ47" s="42">
        <v>7</v>
      </c>
      <c r="BR47" s="41">
        <v>8</v>
      </c>
      <c r="BS47" s="42">
        <v>7</v>
      </c>
      <c r="BT47" s="42"/>
      <c r="BU47" s="102">
        <f t="shared" si="15"/>
        <v>7</v>
      </c>
      <c r="BV47" s="42"/>
      <c r="BW47" s="42">
        <v>8</v>
      </c>
      <c r="BX47" s="42">
        <v>10</v>
      </c>
      <c r="BY47" s="42">
        <v>7</v>
      </c>
      <c r="BZ47" s="41"/>
      <c r="CA47" s="102">
        <f t="shared" si="16"/>
        <v>8</v>
      </c>
      <c r="CB47" s="102">
        <f t="shared" si="17"/>
        <v>8</v>
      </c>
      <c r="CC47" s="41">
        <v>9</v>
      </c>
      <c r="CD47" s="42">
        <v>9</v>
      </c>
      <c r="CE47" s="42">
        <v>8</v>
      </c>
      <c r="CF47" s="42"/>
      <c r="CG47" s="102">
        <f t="shared" si="18"/>
        <v>8</v>
      </c>
      <c r="CH47" s="102">
        <f t="shared" si="19"/>
        <v>8</v>
      </c>
      <c r="CI47" s="42">
        <v>7</v>
      </c>
      <c r="CJ47" s="41">
        <v>8</v>
      </c>
      <c r="CK47" s="41">
        <v>6</v>
      </c>
      <c r="CL47" s="66"/>
      <c r="CM47" s="102">
        <f t="shared" si="20"/>
        <v>6</v>
      </c>
      <c r="CN47" s="42"/>
      <c r="CO47" s="42">
        <v>6</v>
      </c>
      <c r="CP47" s="41">
        <v>7</v>
      </c>
      <c r="CQ47" s="41">
        <v>8</v>
      </c>
      <c r="CR47" s="66">
        <v>7</v>
      </c>
      <c r="CS47" s="41">
        <v>5</v>
      </c>
      <c r="CT47" s="41"/>
      <c r="CU47" s="102">
        <f t="shared" si="21"/>
        <v>6</v>
      </c>
      <c r="CV47" s="102">
        <f t="shared" si="22"/>
        <v>6</v>
      </c>
      <c r="CW47" s="41">
        <v>8</v>
      </c>
      <c r="CX47" s="41">
        <v>7</v>
      </c>
      <c r="CY47" s="41">
        <v>7</v>
      </c>
      <c r="CZ47" s="41">
        <v>7</v>
      </c>
      <c r="DA47" s="42">
        <v>6</v>
      </c>
      <c r="DB47" s="42"/>
      <c r="DC47" s="102">
        <f t="shared" si="23"/>
        <v>6</v>
      </c>
      <c r="DD47" s="41"/>
      <c r="DE47" s="42">
        <v>6</v>
      </c>
      <c r="DF47" s="42">
        <v>6</v>
      </c>
      <c r="DG47" s="42">
        <v>7</v>
      </c>
      <c r="DH47" s="41">
        <v>8</v>
      </c>
      <c r="DI47" s="41"/>
      <c r="DJ47" s="102">
        <f t="shared" si="24"/>
        <v>8</v>
      </c>
      <c r="DK47" s="41"/>
      <c r="DL47" s="41">
        <v>8</v>
      </c>
      <c r="DM47" s="66">
        <v>8</v>
      </c>
      <c r="DN47" s="41">
        <v>6</v>
      </c>
      <c r="DO47" s="95">
        <v>9</v>
      </c>
      <c r="DP47" s="95"/>
      <c r="DQ47" s="102">
        <f t="shared" si="25"/>
        <v>9</v>
      </c>
      <c r="DR47" s="95"/>
      <c r="DS47" s="99">
        <f t="shared" si="26"/>
        <v>7.130434782608695</v>
      </c>
      <c r="DT47" s="99">
        <f t="shared" si="27"/>
        <v>7.130434782608695</v>
      </c>
      <c r="DU47" s="97" t="str">
        <f t="shared" si="28"/>
        <v>Kh¸</v>
      </c>
      <c r="DV47" s="42">
        <v>6</v>
      </c>
      <c r="DW47" s="42">
        <v>7</v>
      </c>
      <c r="DX47" s="42">
        <v>7</v>
      </c>
      <c r="DY47" s="41">
        <v>6</v>
      </c>
      <c r="DZ47" s="41"/>
      <c r="EA47" s="102">
        <f t="shared" si="29"/>
        <v>6</v>
      </c>
      <c r="EB47" s="102">
        <f t="shared" si="30"/>
        <v>6</v>
      </c>
      <c r="EC47" s="41">
        <v>7</v>
      </c>
      <c r="ED47" s="41">
        <v>7</v>
      </c>
      <c r="EE47" s="41">
        <v>7</v>
      </c>
      <c r="EF47" s="41">
        <v>7</v>
      </c>
      <c r="EG47" s="41"/>
      <c r="EH47" s="102">
        <f t="shared" si="31"/>
        <v>7</v>
      </c>
      <c r="EI47" s="102">
        <f t="shared" si="32"/>
        <v>7</v>
      </c>
      <c r="EJ47" s="42">
        <v>6</v>
      </c>
      <c r="EK47" s="42">
        <v>8</v>
      </c>
      <c r="EL47" s="41">
        <v>7</v>
      </c>
      <c r="EM47" s="41">
        <v>8</v>
      </c>
      <c r="EN47" s="66">
        <v>8</v>
      </c>
      <c r="EO47" s="66"/>
      <c r="EP47" s="102">
        <f t="shared" si="33"/>
        <v>8</v>
      </c>
      <c r="EQ47" s="41"/>
      <c r="ER47" s="41">
        <v>4</v>
      </c>
      <c r="ES47" s="41">
        <v>7</v>
      </c>
      <c r="ET47" s="41">
        <v>6</v>
      </c>
      <c r="EU47" s="41">
        <v>8</v>
      </c>
      <c r="EV47" s="41">
        <v>7</v>
      </c>
      <c r="EW47" s="41">
        <v>8</v>
      </c>
      <c r="EX47" s="41"/>
      <c r="EY47" s="102">
        <f t="shared" si="34"/>
        <v>8</v>
      </c>
      <c r="EZ47" s="102">
        <f t="shared" si="35"/>
        <v>8</v>
      </c>
      <c r="FA47" s="41">
        <v>7</v>
      </c>
      <c r="FB47" s="41">
        <v>8</v>
      </c>
      <c r="FC47" s="41">
        <v>8</v>
      </c>
      <c r="FD47" s="41">
        <v>7</v>
      </c>
      <c r="FE47" s="41">
        <v>8</v>
      </c>
      <c r="FF47" s="41">
        <v>9</v>
      </c>
      <c r="FG47" s="42"/>
      <c r="FH47" s="102">
        <f t="shared" si="36"/>
        <v>9</v>
      </c>
      <c r="FI47" s="42"/>
      <c r="FJ47" s="41">
        <v>7</v>
      </c>
      <c r="FK47" s="41">
        <v>7</v>
      </c>
      <c r="FL47" s="66">
        <v>8</v>
      </c>
      <c r="FM47" s="66">
        <v>7</v>
      </c>
      <c r="FN47" s="66"/>
      <c r="FO47" s="102">
        <f t="shared" si="37"/>
        <v>7</v>
      </c>
      <c r="FP47" s="41"/>
      <c r="FQ47" s="42">
        <v>8</v>
      </c>
      <c r="FR47" s="42">
        <v>8</v>
      </c>
      <c r="FS47" s="42">
        <v>5</v>
      </c>
      <c r="FT47" s="40">
        <v>4</v>
      </c>
      <c r="FU47" s="41"/>
      <c r="FV47" s="102">
        <f t="shared" si="38"/>
        <v>5</v>
      </c>
      <c r="FW47" s="102">
        <f t="shared" si="39"/>
        <v>5</v>
      </c>
      <c r="FX47" s="67">
        <v>6</v>
      </c>
      <c r="FY47" s="67">
        <v>6</v>
      </c>
      <c r="FZ47" s="102">
        <v>5</v>
      </c>
      <c r="GA47" s="102"/>
      <c r="GB47" s="102">
        <f t="shared" si="40"/>
        <v>5</v>
      </c>
      <c r="GC47" s="99">
        <f t="shared" si="70"/>
        <v>7.384615384615385</v>
      </c>
      <c r="GD47" s="99">
        <f t="shared" si="71"/>
        <v>7.384615384615385</v>
      </c>
      <c r="GE47" s="97" t="str">
        <f t="shared" si="41"/>
        <v>Kh¸</v>
      </c>
      <c r="GF47" s="25">
        <v>8</v>
      </c>
      <c r="GG47" s="25">
        <v>6</v>
      </c>
      <c r="GH47" s="25">
        <v>7</v>
      </c>
      <c r="GI47" s="26"/>
      <c r="GJ47" s="102">
        <f t="shared" si="42"/>
        <v>7</v>
      </c>
      <c r="GK47" s="102">
        <f t="shared" si="43"/>
        <v>7</v>
      </c>
      <c r="GL47" s="26">
        <v>7</v>
      </c>
      <c r="GM47" s="26">
        <v>8</v>
      </c>
      <c r="GN47" s="25">
        <v>8</v>
      </c>
      <c r="GO47" s="25">
        <v>7</v>
      </c>
      <c r="GP47" s="26">
        <v>8</v>
      </c>
      <c r="GQ47" s="26"/>
      <c r="GR47" s="102">
        <f t="shared" si="44"/>
        <v>8</v>
      </c>
      <c r="GS47" s="102">
        <f t="shared" si="45"/>
        <v>8</v>
      </c>
      <c r="GT47" s="42">
        <v>5</v>
      </c>
      <c r="GU47" s="25">
        <v>6</v>
      </c>
      <c r="GV47" s="25">
        <v>6</v>
      </c>
      <c r="GW47" s="26">
        <v>6</v>
      </c>
      <c r="GX47" s="26"/>
      <c r="GY47" s="102">
        <f t="shared" si="46"/>
        <v>6</v>
      </c>
      <c r="GZ47" s="102">
        <f t="shared" si="47"/>
        <v>6</v>
      </c>
      <c r="HA47" s="25">
        <v>6</v>
      </c>
      <c r="HB47" s="25">
        <v>8</v>
      </c>
      <c r="HC47" s="25">
        <v>7</v>
      </c>
      <c r="HD47" s="26">
        <v>7</v>
      </c>
      <c r="HE47" s="26"/>
      <c r="HF47" s="102">
        <f t="shared" si="48"/>
        <v>7</v>
      </c>
      <c r="HG47" s="102">
        <f t="shared" si="49"/>
        <v>7</v>
      </c>
      <c r="HH47" s="25">
        <v>5</v>
      </c>
      <c r="HI47" s="25">
        <v>6</v>
      </c>
      <c r="HJ47" s="26">
        <v>7</v>
      </c>
      <c r="HK47" s="26"/>
      <c r="HL47" s="102">
        <f t="shared" si="50"/>
        <v>7</v>
      </c>
      <c r="HM47" s="102">
        <f t="shared" si="51"/>
        <v>7</v>
      </c>
      <c r="HN47" s="25">
        <v>8</v>
      </c>
      <c r="HO47" s="25">
        <v>8</v>
      </c>
      <c r="HP47" s="25">
        <v>8</v>
      </c>
      <c r="HQ47" s="25">
        <v>8</v>
      </c>
      <c r="HR47" s="41">
        <v>9</v>
      </c>
      <c r="HS47" s="41"/>
      <c r="HT47" s="102">
        <f t="shared" si="52"/>
        <v>10</v>
      </c>
      <c r="HU47" s="102">
        <f t="shared" si="53"/>
        <v>9</v>
      </c>
      <c r="HV47" s="25">
        <v>7</v>
      </c>
      <c r="HW47" s="25">
        <v>8</v>
      </c>
      <c r="HX47" s="25">
        <v>8</v>
      </c>
      <c r="HY47" s="25">
        <v>8</v>
      </c>
      <c r="HZ47" s="25">
        <v>8</v>
      </c>
      <c r="IA47" s="26">
        <v>9</v>
      </c>
      <c r="IB47" s="26"/>
      <c r="IC47" s="102">
        <f t="shared" si="54"/>
        <v>9</v>
      </c>
      <c r="ID47" s="102">
        <f t="shared" si="55"/>
        <v>9</v>
      </c>
      <c r="IE47" s="25"/>
      <c r="IF47" s="25"/>
      <c r="IG47" s="25"/>
      <c r="IH47" s="26"/>
      <c r="II47" s="26"/>
      <c r="IJ47" s="140"/>
      <c r="IK47" s="26"/>
      <c r="IL47" s="141">
        <f t="shared" si="72"/>
        <v>180</v>
      </c>
      <c r="IM47" s="142">
        <f t="shared" si="56"/>
        <v>7.826086956521739</v>
      </c>
      <c r="IN47" s="97" t="str">
        <f t="shared" si="57"/>
        <v>Kh¸</v>
      </c>
    </row>
    <row r="48" spans="1:248" ht="14.25" customHeight="1">
      <c r="A48" s="20">
        <v>43</v>
      </c>
      <c r="B48" s="21">
        <v>43</v>
      </c>
      <c r="C48" s="47" t="s">
        <v>14</v>
      </c>
      <c r="D48" s="47" t="s">
        <v>99</v>
      </c>
      <c r="E48" s="199" t="s">
        <v>241</v>
      </c>
      <c r="F48" s="47"/>
      <c r="G48" s="114" t="s">
        <v>197</v>
      </c>
      <c r="H48" s="42">
        <v>7</v>
      </c>
      <c r="I48" s="42">
        <v>8</v>
      </c>
      <c r="J48" s="42">
        <v>7</v>
      </c>
      <c r="K48" s="41">
        <v>7</v>
      </c>
      <c r="L48" s="41"/>
      <c r="M48" s="66">
        <f t="shared" si="58"/>
        <v>7</v>
      </c>
      <c r="N48" s="41"/>
      <c r="O48" s="42">
        <v>6</v>
      </c>
      <c r="P48" s="42">
        <v>7</v>
      </c>
      <c r="Q48" s="42">
        <v>7</v>
      </c>
      <c r="R48" s="42">
        <v>7</v>
      </c>
      <c r="S48" s="41">
        <v>8</v>
      </c>
      <c r="T48" s="41"/>
      <c r="U48" s="66">
        <f t="shared" si="59"/>
        <v>8</v>
      </c>
      <c r="V48" s="102">
        <f t="shared" si="60"/>
        <v>8</v>
      </c>
      <c r="W48" s="42">
        <v>6</v>
      </c>
      <c r="X48" s="42">
        <v>8</v>
      </c>
      <c r="Y48" s="42">
        <v>5</v>
      </c>
      <c r="Z48" s="42">
        <v>7</v>
      </c>
      <c r="AA48" s="41">
        <v>8</v>
      </c>
      <c r="AB48" s="41"/>
      <c r="AC48" s="66">
        <f t="shared" si="61"/>
        <v>8</v>
      </c>
      <c r="AD48" s="41"/>
      <c r="AE48" s="42">
        <v>8</v>
      </c>
      <c r="AF48" s="42">
        <v>7</v>
      </c>
      <c r="AG48" s="42">
        <v>7</v>
      </c>
      <c r="AH48" s="42">
        <v>8</v>
      </c>
      <c r="AI48" s="42">
        <v>8</v>
      </c>
      <c r="AJ48" s="41">
        <v>7</v>
      </c>
      <c r="AK48" s="41"/>
      <c r="AL48" s="66">
        <f t="shared" si="62"/>
        <v>7</v>
      </c>
      <c r="AM48" s="41"/>
      <c r="AN48" s="42">
        <v>7</v>
      </c>
      <c r="AO48" s="42">
        <v>7</v>
      </c>
      <c r="AP48" s="42">
        <v>8</v>
      </c>
      <c r="AQ48" s="41">
        <v>6</v>
      </c>
      <c r="AR48" s="41"/>
      <c r="AS48" s="66">
        <f t="shared" si="63"/>
        <v>6</v>
      </c>
      <c r="AT48" s="41"/>
      <c r="AU48" s="42">
        <v>8</v>
      </c>
      <c r="AV48" s="42">
        <v>6</v>
      </c>
      <c r="AW48" s="42">
        <v>6</v>
      </c>
      <c r="AX48" s="41">
        <v>4</v>
      </c>
      <c r="AY48" s="41"/>
      <c r="AZ48" s="66">
        <f t="shared" si="64"/>
        <v>5</v>
      </c>
      <c r="BA48" s="102">
        <f t="shared" si="65"/>
        <v>5</v>
      </c>
      <c r="BB48" s="41">
        <v>7</v>
      </c>
      <c r="BC48" s="41">
        <v>7</v>
      </c>
      <c r="BD48" s="41">
        <v>8</v>
      </c>
      <c r="BE48" s="41">
        <v>6</v>
      </c>
      <c r="BF48" s="41"/>
      <c r="BG48" s="66">
        <f t="shared" si="66"/>
        <v>6</v>
      </c>
      <c r="BH48" s="41"/>
      <c r="BI48" s="42">
        <v>8</v>
      </c>
      <c r="BJ48" s="42">
        <v>6</v>
      </c>
      <c r="BK48" s="41">
        <v>7</v>
      </c>
      <c r="BL48" s="41"/>
      <c r="BM48" s="68">
        <f t="shared" si="67"/>
        <v>6.791666666666667</v>
      </c>
      <c r="BN48" s="99">
        <f t="shared" si="68"/>
        <v>6.791666666666667</v>
      </c>
      <c r="BO48" s="69" t="str">
        <f t="shared" si="69"/>
        <v>TBK</v>
      </c>
      <c r="BP48" s="42">
        <v>7</v>
      </c>
      <c r="BQ48" s="42">
        <v>7</v>
      </c>
      <c r="BR48" s="41">
        <v>8</v>
      </c>
      <c r="BS48" s="42">
        <v>6</v>
      </c>
      <c r="BT48" s="42"/>
      <c r="BU48" s="102">
        <f t="shared" si="15"/>
        <v>6</v>
      </c>
      <c r="BV48" s="42"/>
      <c r="BW48" s="42">
        <v>6</v>
      </c>
      <c r="BX48" s="42">
        <v>8</v>
      </c>
      <c r="BY48" s="42">
        <v>6</v>
      </c>
      <c r="BZ48" s="41"/>
      <c r="CA48" s="102">
        <f t="shared" si="16"/>
        <v>6</v>
      </c>
      <c r="CB48" s="102">
        <f t="shared" si="17"/>
        <v>6</v>
      </c>
      <c r="CC48" s="41">
        <v>8</v>
      </c>
      <c r="CD48" s="42">
        <v>8</v>
      </c>
      <c r="CE48" s="42">
        <v>7</v>
      </c>
      <c r="CF48" s="42"/>
      <c r="CG48" s="102">
        <f t="shared" si="18"/>
        <v>7</v>
      </c>
      <c r="CH48" s="102">
        <f t="shared" si="19"/>
        <v>7</v>
      </c>
      <c r="CI48" s="42">
        <v>7</v>
      </c>
      <c r="CJ48" s="41">
        <v>7</v>
      </c>
      <c r="CK48" s="41">
        <v>7</v>
      </c>
      <c r="CL48" s="66"/>
      <c r="CM48" s="102">
        <f t="shared" si="20"/>
        <v>7</v>
      </c>
      <c r="CN48" s="42"/>
      <c r="CO48" s="42">
        <v>7</v>
      </c>
      <c r="CP48" s="41">
        <v>6</v>
      </c>
      <c r="CQ48" s="41">
        <v>8</v>
      </c>
      <c r="CR48" s="66">
        <v>6</v>
      </c>
      <c r="CS48" s="41">
        <v>5</v>
      </c>
      <c r="CT48" s="41"/>
      <c r="CU48" s="102">
        <f t="shared" si="21"/>
        <v>6</v>
      </c>
      <c r="CV48" s="102">
        <f t="shared" si="22"/>
        <v>6</v>
      </c>
      <c r="CW48" s="41">
        <v>6</v>
      </c>
      <c r="CX48" s="41">
        <v>7</v>
      </c>
      <c r="CY48" s="41">
        <v>7</v>
      </c>
      <c r="CZ48" s="41">
        <v>6</v>
      </c>
      <c r="DA48" s="42">
        <v>7</v>
      </c>
      <c r="DB48" s="42"/>
      <c r="DC48" s="102">
        <f t="shared" si="23"/>
        <v>7</v>
      </c>
      <c r="DD48" s="41"/>
      <c r="DE48" s="42">
        <v>8</v>
      </c>
      <c r="DF48" s="42">
        <v>7</v>
      </c>
      <c r="DG48" s="42">
        <v>7</v>
      </c>
      <c r="DH48" s="41">
        <v>6</v>
      </c>
      <c r="DI48" s="41"/>
      <c r="DJ48" s="102">
        <f t="shared" si="24"/>
        <v>6</v>
      </c>
      <c r="DK48" s="41"/>
      <c r="DL48" s="41">
        <v>5</v>
      </c>
      <c r="DM48" s="66">
        <v>7</v>
      </c>
      <c r="DN48" s="41">
        <v>6</v>
      </c>
      <c r="DO48" s="95">
        <v>6</v>
      </c>
      <c r="DP48" s="95"/>
      <c r="DQ48" s="102">
        <f t="shared" si="25"/>
        <v>6</v>
      </c>
      <c r="DR48" s="95"/>
      <c r="DS48" s="99">
        <f t="shared" si="26"/>
        <v>6.3478260869565215</v>
      </c>
      <c r="DT48" s="99">
        <f t="shared" si="27"/>
        <v>6.3478260869565215</v>
      </c>
      <c r="DU48" s="97" t="str">
        <f t="shared" si="28"/>
        <v>TBK</v>
      </c>
      <c r="DV48" s="42">
        <v>5</v>
      </c>
      <c r="DW48" s="42">
        <v>6</v>
      </c>
      <c r="DX48" s="42">
        <v>7</v>
      </c>
      <c r="DY48" s="41">
        <v>7</v>
      </c>
      <c r="DZ48" s="41"/>
      <c r="EA48" s="102">
        <f t="shared" si="29"/>
        <v>7</v>
      </c>
      <c r="EB48" s="102">
        <f t="shared" si="30"/>
        <v>7</v>
      </c>
      <c r="EC48" s="41">
        <v>7</v>
      </c>
      <c r="ED48" s="41">
        <v>7</v>
      </c>
      <c r="EE48" s="41">
        <v>7</v>
      </c>
      <c r="EF48" s="41">
        <v>8</v>
      </c>
      <c r="EG48" s="41"/>
      <c r="EH48" s="102">
        <f t="shared" si="31"/>
        <v>8</v>
      </c>
      <c r="EI48" s="102">
        <f t="shared" si="32"/>
        <v>8</v>
      </c>
      <c r="EJ48" s="42">
        <v>7</v>
      </c>
      <c r="EK48" s="42">
        <v>8</v>
      </c>
      <c r="EL48" s="41">
        <v>8</v>
      </c>
      <c r="EM48" s="41">
        <v>6</v>
      </c>
      <c r="EN48" s="66">
        <v>8</v>
      </c>
      <c r="EO48" s="66"/>
      <c r="EP48" s="102">
        <f t="shared" si="33"/>
        <v>8</v>
      </c>
      <c r="EQ48" s="41"/>
      <c r="ER48" s="41">
        <v>5</v>
      </c>
      <c r="ES48" s="41">
        <v>6</v>
      </c>
      <c r="ET48" s="41">
        <v>7</v>
      </c>
      <c r="EU48" s="41">
        <v>7</v>
      </c>
      <c r="EV48" s="41">
        <v>6</v>
      </c>
      <c r="EW48" s="41">
        <v>7</v>
      </c>
      <c r="EX48" s="41"/>
      <c r="EY48" s="102">
        <f t="shared" si="34"/>
        <v>7</v>
      </c>
      <c r="EZ48" s="102">
        <f t="shared" si="35"/>
        <v>7</v>
      </c>
      <c r="FA48" s="41">
        <v>8</v>
      </c>
      <c r="FB48" s="41">
        <v>7</v>
      </c>
      <c r="FC48" s="41">
        <v>9</v>
      </c>
      <c r="FD48" s="41">
        <v>8</v>
      </c>
      <c r="FE48" s="41">
        <v>8</v>
      </c>
      <c r="FF48" s="41">
        <v>7</v>
      </c>
      <c r="FG48" s="42"/>
      <c r="FH48" s="102">
        <f t="shared" si="36"/>
        <v>7</v>
      </c>
      <c r="FI48" s="42"/>
      <c r="FJ48" s="41">
        <v>7</v>
      </c>
      <c r="FK48" s="41">
        <v>8</v>
      </c>
      <c r="FL48" s="66">
        <v>8</v>
      </c>
      <c r="FM48" s="66">
        <v>6</v>
      </c>
      <c r="FN48" s="66"/>
      <c r="FO48" s="102">
        <f t="shared" si="37"/>
        <v>7</v>
      </c>
      <c r="FP48" s="41"/>
      <c r="FQ48" s="42">
        <v>8</v>
      </c>
      <c r="FR48" s="42">
        <v>7</v>
      </c>
      <c r="FS48" s="42">
        <v>8</v>
      </c>
      <c r="FT48" s="41">
        <v>8</v>
      </c>
      <c r="FU48" s="41"/>
      <c r="FV48" s="102">
        <f t="shared" si="38"/>
        <v>8</v>
      </c>
      <c r="FW48" s="102">
        <f t="shared" si="39"/>
        <v>8</v>
      </c>
      <c r="FX48" s="67">
        <v>6</v>
      </c>
      <c r="FY48" s="67">
        <v>7</v>
      </c>
      <c r="FZ48" s="102">
        <v>7</v>
      </c>
      <c r="GA48" s="102"/>
      <c r="GB48" s="102">
        <f t="shared" si="40"/>
        <v>7</v>
      </c>
      <c r="GC48" s="99">
        <f t="shared" si="70"/>
        <v>7.384615384615385</v>
      </c>
      <c r="GD48" s="99">
        <f t="shared" si="71"/>
        <v>7.384615384615385</v>
      </c>
      <c r="GE48" s="97" t="str">
        <f t="shared" si="41"/>
        <v>Kh¸</v>
      </c>
      <c r="GF48" s="25">
        <v>8</v>
      </c>
      <c r="GG48" s="25">
        <v>7</v>
      </c>
      <c r="GH48" s="25">
        <v>6</v>
      </c>
      <c r="GI48" s="26"/>
      <c r="GJ48" s="102">
        <f t="shared" si="42"/>
        <v>6</v>
      </c>
      <c r="GK48" s="102">
        <f t="shared" si="43"/>
        <v>6</v>
      </c>
      <c r="GL48" s="26">
        <v>8</v>
      </c>
      <c r="GM48" s="26">
        <v>7</v>
      </c>
      <c r="GN48" s="25">
        <v>8</v>
      </c>
      <c r="GO48" s="25">
        <v>7</v>
      </c>
      <c r="GP48" s="26">
        <v>7</v>
      </c>
      <c r="GQ48" s="26"/>
      <c r="GR48" s="102">
        <f t="shared" si="44"/>
        <v>7</v>
      </c>
      <c r="GS48" s="102">
        <f t="shared" si="45"/>
        <v>7</v>
      </c>
      <c r="GT48" s="25">
        <v>4</v>
      </c>
      <c r="GU48" s="25">
        <v>6</v>
      </c>
      <c r="GV48" s="25">
        <v>6</v>
      </c>
      <c r="GW48" s="26">
        <v>7</v>
      </c>
      <c r="GX48" s="26"/>
      <c r="GY48" s="102">
        <f t="shared" si="46"/>
        <v>7</v>
      </c>
      <c r="GZ48" s="102">
        <f t="shared" si="47"/>
        <v>7</v>
      </c>
      <c r="HA48" s="25">
        <v>6</v>
      </c>
      <c r="HB48" s="25">
        <v>6</v>
      </c>
      <c r="HC48" s="25">
        <v>6</v>
      </c>
      <c r="HD48" s="26">
        <v>8</v>
      </c>
      <c r="HE48" s="26"/>
      <c r="HF48" s="102">
        <f t="shared" si="48"/>
        <v>7</v>
      </c>
      <c r="HG48" s="102">
        <f t="shared" si="49"/>
        <v>7</v>
      </c>
      <c r="HH48" s="25">
        <v>6</v>
      </c>
      <c r="HI48" s="25">
        <v>7</v>
      </c>
      <c r="HJ48" s="26">
        <v>6</v>
      </c>
      <c r="HK48" s="26"/>
      <c r="HL48" s="102">
        <f t="shared" si="50"/>
        <v>6</v>
      </c>
      <c r="HM48" s="102">
        <f t="shared" si="51"/>
        <v>6</v>
      </c>
      <c r="HN48" s="25">
        <v>6</v>
      </c>
      <c r="HO48" s="25">
        <v>6</v>
      </c>
      <c r="HP48" s="25">
        <v>7</v>
      </c>
      <c r="HQ48" s="25">
        <v>7</v>
      </c>
      <c r="HR48" s="41">
        <v>8</v>
      </c>
      <c r="HS48" s="41"/>
      <c r="HT48" s="102">
        <f t="shared" si="52"/>
        <v>8</v>
      </c>
      <c r="HU48" s="102">
        <f t="shared" si="53"/>
        <v>8</v>
      </c>
      <c r="HV48" s="25">
        <v>9</v>
      </c>
      <c r="HW48" s="25">
        <v>7</v>
      </c>
      <c r="HX48" s="25">
        <v>8</v>
      </c>
      <c r="HY48" s="25">
        <v>8</v>
      </c>
      <c r="HZ48" s="25">
        <v>8</v>
      </c>
      <c r="IA48" s="26">
        <v>8</v>
      </c>
      <c r="IB48" s="26"/>
      <c r="IC48" s="102">
        <f t="shared" si="54"/>
        <v>8</v>
      </c>
      <c r="ID48" s="102">
        <f t="shared" si="55"/>
        <v>8</v>
      </c>
      <c r="IE48" s="25"/>
      <c r="IF48" s="25"/>
      <c r="IG48" s="25"/>
      <c r="IH48" s="26"/>
      <c r="II48" s="26"/>
      <c r="IJ48" s="140"/>
      <c r="IK48" s="26"/>
      <c r="IL48" s="141">
        <f t="shared" si="72"/>
        <v>166</v>
      </c>
      <c r="IM48" s="142">
        <f t="shared" si="56"/>
        <v>7.217391304347826</v>
      </c>
      <c r="IN48" s="97" t="str">
        <f t="shared" si="57"/>
        <v>Kh¸</v>
      </c>
    </row>
    <row r="49" spans="1:248" ht="14.25" customHeight="1">
      <c r="A49" s="20">
        <v>44</v>
      </c>
      <c r="B49" s="21">
        <v>44</v>
      </c>
      <c r="C49" s="47" t="s">
        <v>100</v>
      </c>
      <c r="D49" s="47" t="s">
        <v>18</v>
      </c>
      <c r="E49" s="199" t="s">
        <v>242</v>
      </c>
      <c r="F49" s="47"/>
      <c r="G49" s="114" t="s">
        <v>197</v>
      </c>
      <c r="H49" s="42">
        <v>6</v>
      </c>
      <c r="I49" s="42">
        <v>8</v>
      </c>
      <c r="J49" s="42">
        <v>8</v>
      </c>
      <c r="K49" s="41">
        <v>7</v>
      </c>
      <c r="L49" s="41"/>
      <c r="M49" s="66">
        <f t="shared" si="58"/>
        <v>7</v>
      </c>
      <c r="N49" s="41"/>
      <c r="O49" s="42">
        <v>6</v>
      </c>
      <c r="P49" s="42">
        <v>7</v>
      </c>
      <c r="Q49" s="42">
        <v>7</v>
      </c>
      <c r="R49" s="42">
        <v>7</v>
      </c>
      <c r="S49" s="41">
        <v>7</v>
      </c>
      <c r="T49" s="41"/>
      <c r="U49" s="66">
        <f t="shared" si="59"/>
        <v>7</v>
      </c>
      <c r="V49" s="102">
        <f t="shared" si="60"/>
        <v>7</v>
      </c>
      <c r="W49" s="42">
        <v>8</v>
      </c>
      <c r="X49" s="42">
        <v>7</v>
      </c>
      <c r="Y49" s="42">
        <v>5</v>
      </c>
      <c r="Z49" s="42">
        <v>7</v>
      </c>
      <c r="AA49" s="41">
        <v>7</v>
      </c>
      <c r="AB49" s="41"/>
      <c r="AC49" s="66">
        <f t="shared" si="61"/>
        <v>7</v>
      </c>
      <c r="AD49" s="41"/>
      <c r="AE49" s="42">
        <v>8</v>
      </c>
      <c r="AF49" s="42">
        <v>7</v>
      </c>
      <c r="AG49" s="42">
        <v>7</v>
      </c>
      <c r="AH49" s="42">
        <v>8</v>
      </c>
      <c r="AI49" s="42">
        <v>8</v>
      </c>
      <c r="AJ49" s="41">
        <v>6</v>
      </c>
      <c r="AK49" s="41"/>
      <c r="AL49" s="66">
        <f t="shared" si="62"/>
        <v>6</v>
      </c>
      <c r="AM49" s="41"/>
      <c r="AN49" s="42">
        <v>7</v>
      </c>
      <c r="AO49" s="42">
        <v>7</v>
      </c>
      <c r="AP49" s="42">
        <v>8</v>
      </c>
      <c r="AQ49" s="41">
        <v>8</v>
      </c>
      <c r="AR49" s="41"/>
      <c r="AS49" s="66">
        <f t="shared" si="63"/>
        <v>8</v>
      </c>
      <c r="AT49" s="41"/>
      <c r="AU49" s="42">
        <v>5</v>
      </c>
      <c r="AV49" s="42">
        <v>7</v>
      </c>
      <c r="AW49" s="42">
        <v>7</v>
      </c>
      <c r="AX49" s="41">
        <v>5</v>
      </c>
      <c r="AY49" s="41"/>
      <c r="AZ49" s="66">
        <f t="shared" si="64"/>
        <v>5</v>
      </c>
      <c r="BA49" s="102">
        <f t="shared" si="65"/>
        <v>5</v>
      </c>
      <c r="BB49" s="41">
        <v>6</v>
      </c>
      <c r="BC49" s="41">
        <v>8</v>
      </c>
      <c r="BD49" s="41">
        <v>7</v>
      </c>
      <c r="BE49" s="41">
        <v>7</v>
      </c>
      <c r="BF49" s="41"/>
      <c r="BG49" s="66">
        <f t="shared" si="66"/>
        <v>7</v>
      </c>
      <c r="BH49" s="41"/>
      <c r="BI49" s="42">
        <v>7</v>
      </c>
      <c r="BJ49" s="42">
        <v>6</v>
      </c>
      <c r="BK49" s="41">
        <v>6</v>
      </c>
      <c r="BL49" s="41"/>
      <c r="BM49" s="68">
        <f t="shared" si="67"/>
        <v>6.666666666666667</v>
      </c>
      <c r="BN49" s="99">
        <f t="shared" si="68"/>
        <v>6.666666666666667</v>
      </c>
      <c r="BO49" s="69" t="str">
        <f t="shared" si="69"/>
        <v>TBK</v>
      </c>
      <c r="BP49" s="42">
        <v>7</v>
      </c>
      <c r="BQ49" s="42">
        <v>7</v>
      </c>
      <c r="BR49" s="41">
        <v>7</v>
      </c>
      <c r="BS49" s="42">
        <v>7</v>
      </c>
      <c r="BT49" s="42"/>
      <c r="BU49" s="102">
        <f t="shared" si="15"/>
        <v>7</v>
      </c>
      <c r="BV49" s="42"/>
      <c r="BW49" s="42">
        <v>7</v>
      </c>
      <c r="BX49" s="42">
        <v>8</v>
      </c>
      <c r="BY49" s="92">
        <v>4</v>
      </c>
      <c r="BZ49" s="41"/>
      <c r="CA49" s="102">
        <f t="shared" si="16"/>
        <v>5</v>
      </c>
      <c r="CB49" s="102">
        <f t="shared" si="17"/>
        <v>5</v>
      </c>
      <c r="CC49" s="41">
        <v>8</v>
      </c>
      <c r="CD49" s="42">
        <v>7</v>
      </c>
      <c r="CE49" s="42">
        <v>6</v>
      </c>
      <c r="CF49" s="42"/>
      <c r="CG49" s="102">
        <f t="shared" si="18"/>
        <v>6</v>
      </c>
      <c r="CH49" s="102">
        <f t="shared" si="19"/>
        <v>6</v>
      </c>
      <c r="CI49" s="42">
        <v>7</v>
      </c>
      <c r="CJ49" s="41">
        <v>7</v>
      </c>
      <c r="CK49" s="41">
        <v>8</v>
      </c>
      <c r="CL49" s="66"/>
      <c r="CM49" s="102">
        <f t="shared" si="20"/>
        <v>8</v>
      </c>
      <c r="CN49" s="42"/>
      <c r="CO49" s="42">
        <v>8</v>
      </c>
      <c r="CP49" s="41">
        <v>6</v>
      </c>
      <c r="CQ49" s="41">
        <v>7</v>
      </c>
      <c r="CR49" s="66">
        <v>6</v>
      </c>
      <c r="CS49" s="41">
        <v>5</v>
      </c>
      <c r="CT49" s="41"/>
      <c r="CU49" s="102">
        <f t="shared" si="21"/>
        <v>6</v>
      </c>
      <c r="CV49" s="102">
        <f t="shared" si="22"/>
        <v>6</v>
      </c>
      <c r="CW49" s="41">
        <v>6</v>
      </c>
      <c r="CX49" s="41">
        <v>7</v>
      </c>
      <c r="CY49" s="41">
        <v>7</v>
      </c>
      <c r="CZ49" s="41">
        <v>9</v>
      </c>
      <c r="DA49" s="42">
        <v>7</v>
      </c>
      <c r="DB49" s="42"/>
      <c r="DC49" s="102">
        <f t="shared" si="23"/>
        <v>7</v>
      </c>
      <c r="DD49" s="41"/>
      <c r="DE49" s="42">
        <v>7</v>
      </c>
      <c r="DF49" s="42">
        <v>7</v>
      </c>
      <c r="DG49" s="42">
        <v>6</v>
      </c>
      <c r="DH49" s="41">
        <v>4</v>
      </c>
      <c r="DI49" s="41"/>
      <c r="DJ49" s="102">
        <f t="shared" si="24"/>
        <v>5</v>
      </c>
      <c r="DK49" s="41"/>
      <c r="DL49" s="41">
        <v>6</v>
      </c>
      <c r="DM49" s="66">
        <v>6</v>
      </c>
      <c r="DN49" s="41">
        <v>7</v>
      </c>
      <c r="DO49" s="95">
        <v>7</v>
      </c>
      <c r="DP49" s="95"/>
      <c r="DQ49" s="102">
        <f t="shared" si="25"/>
        <v>7</v>
      </c>
      <c r="DR49" s="95"/>
      <c r="DS49" s="99">
        <f t="shared" si="26"/>
        <v>6.391304347826087</v>
      </c>
      <c r="DT49" s="99">
        <f t="shared" si="27"/>
        <v>6.391304347826087</v>
      </c>
      <c r="DU49" s="97" t="str">
        <f t="shared" si="28"/>
        <v>TBK</v>
      </c>
      <c r="DV49" s="42">
        <v>7</v>
      </c>
      <c r="DW49" s="42">
        <v>6</v>
      </c>
      <c r="DX49" s="42">
        <v>5</v>
      </c>
      <c r="DY49" s="41">
        <v>8</v>
      </c>
      <c r="DZ49" s="41"/>
      <c r="EA49" s="102">
        <f t="shared" si="29"/>
        <v>7</v>
      </c>
      <c r="EB49" s="102">
        <f t="shared" si="30"/>
        <v>7</v>
      </c>
      <c r="EC49" s="41">
        <v>7</v>
      </c>
      <c r="ED49" s="41">
        <v>7</v>
      </c>
      <c r="EE49" s="41">
        <v>7</v>
      </c>
      <c r="EF49" s="41">
        <v>6</v>
      </c>
      <c r="EG49" s="41"/>
      <c r="EH49" s="102">
        <f t="shared" si="31"/>
        <v>6</v>
      </c>
      <c r="EI49" s="102">
        <f t="shared" si="32"/>
        <v>6</v>
      </c>
      <c r="EJ49" s="42">
        <v>8</v>
      </c>
      <c r="EK49" s="42">
        <v>7</v>
      </c>
      <c r="EL49" s="41">
        <v>8</v>
      </c>
      <c r="EM49" s="41">
        <v>8</v>
      </c>
      <c r="EN49" s="66">
        <v>8</v>
      </c>
      <c r="EO49" s="66"/>
      <c r="EP49" s="102">
        <f t="shared" si="33"/>
        <v>8</v>
      </c>
      <c r="EQ49" s="41"/>
      <c r="ER49" s="41">
        <v>5</v>
      </c>
      <c r="ES49" s="41">
        <v>6</v>
      </c>
      <c r="ET49" s="41">
        <v>7</v>
      </c>
      <c r="EU49" s="41">
        <v>7</v>
      </c>
      <c r="EV49" s="41">
        <v>6</v>
      </c>
      <c r="EW49" s="41">
        <v>6</v>
      </c>
      <c r="EX49" s="41"/>
      <c r="EY49" s="102">
        <f t="shared" si="34"/>
        <v>6</v>
      </c>
      <c r="EZ49" s="102">
        <f t="shared" si="35"/>
        <v>6</v>
      </c>
      <c r="FA49" s="41">
        <v>8</v>
      </c>
      <c r="FB49" s="41">
        <v>7</v>
      </c>
      <c r="FC49" s="41">
        <v>8</v>
      </c>
      <c r="FD49" s="41">
        <v>9</v>
      </c>
      <c r="FE49" s="41">
        <v>8</v>
      </c>
      <c r="FF49" s="41">
        <v>7</v>
      </c>
      <c r="FG49" s="42"/>
      <c r="FH49" s="102">
        <f t="shared" si="36"/>
        <v>7</v>
      </c>
      <c r="FI49" s="42"/>
      <c r="FJ49" s="41">
        <v>8</v>
      </c>
      <c r="FK49" s="41">
        <v>7</v>
      </c>
      <c r="FL49" s="66">
        <v>7</v>
      </c>
      <c r="FM49" s="66">
        <v>7</v>
      </c>
      <c r="FN49" s="66"/>
      <c r="FO49" s="102">
        <f t="shared" si="37"/>
        <v>7</v>
      </c>
      <c r="FP49" s="41"/>
      <c r="FQ49" s="42">
        <v>8</v>
      </c>
      <c r="FR49" s="42">
        <v>8</v>
      </c>
      <c r="FS49" s="42">
        <v>5</v>
      </c>
      <c r="FT49" s="41">
        <v>7</v>
      </c>
      <c r="FU49" s="41"/>
      <c r="FV49" s="102">
        <f t="shared" si="38"/>
        <v>7</v>
      </c>
      <c r="FW49" s="102">
        <f t="shared" si="39"/>
        <v>7</v>
      </c>
      <c r="FX49" s="67">
        <v>5</v>
      </c>
      <c r="FY49" s="67">
        <v>7</v>
      </c>
      <c r="FZ49" s="102">
        <v>8</v>
      </c>
      <c r="GA49" s="102"/>
      <c r="GB49" s="102">
        <f t="shared" si="40"/>
        <v>7</v>
      </c>
      <c r="GC49" s="99">
        <f t="shared" si="70"/>
        <v>6.846153846153846</v>
      </c>
      <c r="GD49" s="99">
        <f t="shared" si="71"/>
        <v>6.846153846153846</v>
      </c>
      <c r="GE49" s="97" t="str">
        <f t="shared" si="41"/>
        <v>TBK</v>
      </c>
      <c r="GF49" s="25">
        <v>8</v>
      </c>
      <c r="GG49" s="25">
        <v>6</v>
      </c>
      <c r="GH49" s="25">
        <v>6</v>
      </c>
      <c r="GI49" s="26"/>
      <c r="GJ49" s="102">
        <f t="shared" si="42"/>
        <v>6</v>
      </c>
      <c r="GK49" s="102">
        <f t="shared" si="43"/>
        <v>6</v>
      </c>
      <c r="GL49" s="26">
        <v>7</v>
      </c>
      <c r="GM49" s="26">
        <v>8</v>
      </c>
      <c r="GN49" s="25">
        <v>8</v>
      </c>
      <c r="GO49" s="25">
        <v>7</v>
      </c>
      <c r="GP49" s="26">
        <v>8</v>
      </c>
      <c r="GQ49" s="26"/>
      <c r="GR49" s="102">
        <f t="shared" si="44"/>
        <v>8</v>
      </c>
      <c r="GS49" s="102">
        <f t="shared" si="45"/>
        <v>8</v>
      </c>
      <c r="GT49" s="25">
        <v>5</v>
      </c>
      <c r="GU49" s="25">
        <v>6</v>
      </c>
      <c r="GV49" s="25">
        <v>7</v>
      </c>
      <c r="GW49" s="26">
        <v>8</v>
      </c>
      <c r="GX49" s="26"/>
      <c r="GY49" s="102">
        <f t="shared" si="46"/>
        <v>7</v>
      </c>
      <c r="GZ49" s="102">
        <f t="shared" si="47"/>
        <v>7</v>
      </c>
      <c r="HA49" s="25">
        <v>6</v>
      </c>
      <c r="HB49" s="25">
        <v>8</v>
      </c>
      <c r="HC49" s="25">
        <v>6</v>
      </c>
      <c r="HD49" s="40">
        <v>4</v>
      </c>
      <c r="HE49" s="26"/>
      <c r="HF49" s="102">
        <f t="shared" si="48"/>
        <v>5</v>
      </c>
      <c r="HG49" s="102">
        <f t="shared" si="49"/>
        <v>5</v>
      </c>
      <c r="HH49" s="25">
        <v>7</v>
      </c>
      <c r="HI49" s="25">
        <v>7</v>
      </c>
      <c r="HJ49" s="26">
        <v>6</v>
      </c>
      <c r="HK49" s="26"/>
      <c r="HL49" s="102">
        <f t="shared" si="50"/>
        <v>6</v>
      </c>
      <c r="HM49" s="102">
        <f t="shared" si="51"/>
        <v>6</v>
      </c>
      <c r="HN49" s="25">
        <v>6</v>
      </c>
      <c r="HO49" s="25">
        <v>6</v>
      </c>
      <c r="HP49" s="25">
        <v>8</v>
      </c>
      <c r="HQ49" s="25">
        <v>7</v>
      </c>
      <c r="HR49" s="41">
        <v>8</v>
      </c>
      <c r="HS49" s="41"/>
      <c r="HT49" s="102">
        <f t="shared" si="52"/>
        <v>8</v>
      </c>
      <c r="HU49" s="102">
        <f t="shared" si="53"/>
        <v>8</v>
      </c>
      <c r="HV49" s="25">
        <v>7</v>
      </c>
      <c r="HW49" s="25">
        <v>8</v>
      </c>
      <c r="HX49" s="25">
        <v>9</v>
      </c>
      <c r="HY49" s="25">
        <v>9</v>
      </c>
      <c r="HZ49" s="25">
        <v>8</v>
      </c>
      <c r="IA49" s="26">
        <v>9</v>
      </c>
      <c r="IB49" s="26"/>
      <c r="IC49" s="102">
        <f t="shared" si="54"/>
        <v>9</v>
      </c>
      <c r="ID49" s="102">
        <f t="shared" si="55"/>
        <v>9</v>
      </c>
      <c r="IE49" s="25"/>
      <c r="IF49" s="25"/>
      <c r="IG49" s="25"/>
      <c r="IH49" s="26"/>
      <c r="II49" s="26"/>
      <c r="IJ49" s="140"/>
      <c r="IK49" s="26"/>
      <c r="IL49" s="141">
        <f t="shared" si="72"/>
        <v>169</v>
      </c>
      <c r="IM49" s="142">
        <f t="shared" si="56"/>
        <v>7.3478260869565215</v>
      </c>
      <c r="IN49" s="97" t="str">
        <f t="shared" si="57"/>
        <v>Kh¸</v>
      </c>
    </row>
    <row r="50" spans="1:248" ht="15.75" customHeight="1">
      <c r="A50" s="20">
        <v>45</v>
      </c>
      <c r="B50" s="21">
        <v>45</v>
      </c>
      <c r="C50" s="47" t="s">
        <v>10</v>
      </c>
      <c r="D50" s="47" t="s">
        <v>18</v>
      </c>
      <c r="E50" s="199" t="s">
        <v>243</v>
      </c>
      <c r="F50" s="47"/>
      <c r="G50" s="114" t="s">
        <v>197</v>
      </c>
      <c r="H50" s="42">
        <v>5</v>
      </c>
      <c r="I50" s="42">
        <v>8</v>
      </c>
      <c r="J50" s="42">
        <v>8</v>
      </c>
      <c r="K50" s="41">
        <v>6</v>
      </c>
      <c r="L50" s="41"/>
      <c r="M50" s="66">
        <f t="shared" si="58"/>
        <v>6</v>
      </c>
      <c r="N50" s="41"/>
      <c r="O50" s="42">
        <v>6</v>
      </c>
      <c r="P50" s="42">
        <v>7</v>
      </c>
      <c r="Q50" s="42">
        <v>7</v>
      </c>
      <c r="R50" s="42">
        <v>7</v>
      </c>
      <c r="S50" s="41">
        <v>6</v>
      </c>
      <c r="T50" s="41"/>
      <c r="U50" s="66">
        <f t="shared" si="59"/>
        <v>6</v>
      </c>
      <c r="V50" s="102">
        <f t="shared" si="60"/>
        <v>6</v>
      </c>
      <c r="W50" s="42">
        <v>7</v>
      </c>
      <c r="X50" s="42">
        <v>8</v>
      </c>
      <c r="Y50" s="42">
        <v>7</v>
      </c>
      <c r="Z50" s="42">
        <v>8</v>
      </c>
      <c r="AA50" s="41">
        <v>5</v>
      </c>
      <c r="AB50" s="41"/>
      <c r="AC50" s="66">
        <f t="shared" si="61"/>
        <v>6</v>
      </c>
      <c r="AD50" s="41"/>
      <c r="AE50" s="42">
        <v>8</v>
      </c>
      <c r="AF50" s="42">
        <v>7</v>
      </c>
      <c r="AG50" s="42">
        <v>7</v>
      </c>
      <c r="AH50" s="42">
        <v>8</v>
      </c>
      <c r="AI50" s="42">
        <v>8</v>
      </c>
      <c r="AJ50" s="41">
        <v>6</v>
      </c>
      <c r="AK50" s="41"/>
      <c r="AL50" s="66">
        <f t="shared" si="62"/>
        <v>6</v>
      </c>
      <c r="AM50" s="41"/>
      <c r="AN50" s="42">
        <v>7</v>
      </c>
      <c r="AO50" s="42">
        <v>7</v>
      </c>
      <c r="AP50" s="42">
        <v>8</v>
      </c>
      <c r="AQ50" s="41">
        <v>6</v>
      </c>
      <c r="AR50" s="41"/>
      <c r="AS50" s="66">
        <f t="shared" si="63"/>
        <v>6</v>
      </c>
      <c r="AT50" s="41"/>
      <c r="AU50" s="42">
        <v>6</v>
      </c>
      <c r="AV50" s="42">
        <v>7</v>
      </c>
      <c r="AW50" s="42">
        <v>6</v>
      </c>
      <c r="AX50" s="41">
        <v>5</v>
      </c>
      <c r="AY50" s="41"/>
      <c r="AZ50" s="66">
        <f t="shared" si="64"/>
        <v>5</v>
      </c>
      <c r="BA50" s="102">
        <f t="shared" si="65"/>
        <v>5</v>
      </c>
      <c r="BB50" s="41">
        <v>7</v>
      </c>
      <c r="BC50" s="41">
        <v>7</v>
      </c>
      <c r="BD50" s="41">
        <v>7</v>
      </c>
      <c r="BE50" s="41">
        <v>5</v>
      </c>
      <c r="BF50" s="41"/>
      <c r="BG50" s="66">
        <f t="shared" si="66"/>
        <v>6</v>
      </c>
      <c r="BH50" s="41"/>
      <c r="BI50" s="42">
        <v>7</v>
      </c>
      <c r="BJ50" s="42">
        <v>6</v>
      </c>
      <c r="BK50" s="41">
        <v>7</v>
      </c>
      <c r="BL50" s="41"/>
      <c r="BM50" s="68">
        <f t="shared" si="67"/>
        <v>5.875</v>
      </c>
      <c r="BN50" s="99">
        <f t="shared" si="68"/>
        <v>5.875</v>
      </c>
      <c r="BO50" s="69" t="str">
        <f t="shared" si="69"/>
        <v>TB</v>
      </c>
      <c r="BP50" s="42">
        <v>6</v>
      </c>
      <c r="BQ50" s="42">
        <v>7</v>
      </c>
      <c r="BR50" s="41">
        <v>8</v>
      </c>
      <c r="BS50" s="42">
        <v>6</v>
      </c>
      <c r="BT50" s="42"/>
      <c r="BU50" s="102">
        <f t="shared" si="15"/>
        <v>6</v>
      </c>
      <c r="BV50" s="42"/>
      <c r="BW50" s="42">
        <v>8</v>
      </c>
      <c r="BX50" s="42">
        <v>9</v>
      </c>
      <c r="BY50" s="42">
        <v>7</v>
      </c>
      <c r="BZ50" s="41"/>
      <c r="CA50" s="102">
        <f t="shared" si="16"/>
        <v>7</v>
      </c>
      <c r="CB50" s="102">
        <f t="shared" si="17"/>
        <v>7</v>
      </c>
      <c r="CC50" s="41">
        <v>8</v>
      </c>
      <c r="CD50" s="42">
        <v>9</v>
      </c>
      <c r="CE50" s="42">
        <v>8</v>
      </c>
      <c r="CF50" s="42"/>
      <c r="CG50" s="102">
        <f t="shared" si="18"/>
        <v>8</v>
      </c>
      <c r="CH50" s="102">
        <f t="shared" si="19"/>
        <v>8</v>
      </c>
      <c r="CI50" s="42">
        <v>8</v>
      </c>
      <c r="CJ50" s="41">
        <v>9</v>
      </c>
      <c r="CK50" s="41">
        <v>6</v>
      </c>
      <c r="CL50" s="66"/>
      <c r="CM50" s="102">
        <f t="shared" si="20"/>
        <v>7</v>
      </c>
      <c r="CN50" s="42"/>
      <c r="CO50" s="42">
        <v>9</v>
      </c>
      <c r="CP50" s="41">
        <v>8</v>
      </c>
      <c r="CQ50" s="41">
        <v>8</v>
      </c>
      <c r="CR50" s="66">
        <v>6</v>
      </c>
      <c r="CS50" s="40">
        <v>2</v>
      </c>
      <c r="CT50" s="41">
        <v>6</v>
      </c>
      <c r="CU50" s="104">
        <f t="shared" si="21"/>
        <v>4</v>
      </c>
      <c r="CV50" s="102">
        <f t="shared" si="22"/>
        <v>7</v>
      </c>
      <c r="CW50" s="41">
        <v>7</v>
      </c>
      <c r="CX50" s="41">
        <v>6</v>
      </c>
      <c r="CY50" s="41">
        <v>7</v>
      </c>
      <c r="CZ50" s="41">
        <v>8</v>
      </c>
      <c r="DA50" s="42">
        <v>5</v>
      </c>
      <c r="DB50" s="42"/>
      <c r="DC50" s="102">
        <f t="shared" si="23"/>
        <v>6</v>
      </c>
      <c r="DD50" s="41"/>
      <c r="DE50" s="42">
        <v>7</v>
      </c>
      <c r="DF50" s="42">
        <v>8</v>
      </c>
      <c r="DG50" s="42">
        <v>7</v>
      </c>
      <c r="DH50" s="41">
        <v>7</v>
      </c>
      <c r="DI50" s="41"/>
      <c r="DJ50" s="102">
        <f t="shared" si="24"/>
        <v>7</v>
      </c>
      <c r="DK50" s="41"/>
      <c r="DL50" s="41">
        <v>6</v>
      </c>
      <c r="DM50" s="66">
        <v>7</v>
      </c>
      <c r="DN50" s="41">
        <v>7</v>
      </c>
      <c r="DO50" s="95">
        <v>6</v>
      </c>
      <c r="DP50" s="95"/>
      <c r="DQ50" s="102">
        <f t="shared" si="25"/>
        <v>6</v>
      </c>
      <c r="DR50" s="95"/>
      <c r="DS50" s="99">
        <f t="shared" si="26"/>
        <v>6.130434782608695</v>
      </c>
      <c r="DT50" s="99">
        <f t="shared" si="27"/>
        <v>6.6521739130434785</v>
      </c>
      <c r="DU50" s="97" t="str">
        <f t="shared" si="28"/>
        <v>TBK</v>
      </c>
      <c r="DV50" s="42">
        <v>5</v>
      </c>
      <c r="DW50" s="42">
        <v>6</v>
      </c>
      <c r="DX50" s="42">
        <v>7</v>
      </c>
      <c r="DY50" s="41">
        <v>6</v>
      </c>
      <c r="DZ50" s="41"/>
      <c r="EA50" s="102">
        <f t="shared" si="29"/>
        <v>6</v>
      </c>
      <c r="EB50" s="102">
        <f t="shared" si="30"/>
        <v>6</v>
      </c>
      <c r="EC50" s="41">
        <v>7</v>
      </c>
      <c r="ED50" s="41">
        <v>7</v>
      </c>
      <c r="EE50" s="41">
        <v>7</v>
      </c>
      <c r="EF50" s="41">
        <v>7</v>
      </c>
      <c r="EG50" s="41"/>
      <c r="EH50" s="102">
        <f t="shared" si="31"/>
        <v>7</v>
      </c>
      <c r="EI50" s="102">
        <f t="shared" si="32"/>
        <v>7</v>
      </c>
      <c r="EJ50" s="42">
        <v>9</v>
      </c>
      <c r="EK50" s="42">
        <v>8</v>
      </c>
      <c r="EL50" s="41">
        <v>7</v>
      </c>
      <c r="EM50" s="41">
        <v>8</v>
      </c>
      <c r="EN50" s="66">
        <v>8</v>
      </c>
      <c r="EO50" s="66"/>
      <c r="EP50" s="102">
        <f t="shared" si="33"/>
        <v>8</v>
      </c>
      <c r="EQ50" s="41"/>
      <c r="ER50" s="41">
        <v>6</v>
      </c>
      <c r="ES50" s="41">
        <v>7</v>
      </c>
      <c r="ET50" s="41">
        <v>7</v>
      </c>
      <c r="EU50" s="41">
        <v>7</v>
      </c>
      <c r="EV50" s="41">
        <v>7</v>
      </c>
      <c r="EW50" s="41">
        <v>6</v>
      </c>
      <c r="EX50" s="41"/>
      <c r="EY50" s="102">
        <f t="shared" si="34"/>
        <v>6</v>
      </c>
      <c r="EZ50" s="102">
        <f t="shared" si="35"/>
        <v>6</v>
      </c>
      <c r="FA50" s="41">
        <v>8</v>
      </c>
      <c r="FB50" s="41">
        <v>8</v>
      </c>
      <c r="FC50" s="41">
        <v>9</v>
      </c>
      <c r="FD50" s="41">
        <v>8</v>
      </c>
      <c r="FE50" s="41">
        <v>8</v>
      </c>
      <c r="FF50" s="41">
        <v>7</v>
      </c>
      <c r="FG50" s="42"/>
      <c r="FH50" s="102">
        <f t="shared" si="36"/>
        <v>7</v>
      </c>
      <c r="FI50" s="42"/>
      <c r="FJ50" s="41">
        <v>7</v>
      </c>
      <c r="FK50" s="41">
        <v>8</v>
      </c>
      <c r="FL50" s="66">
        <v>8</v>
      </c>
      <c r="FM50" s="66">
        <v>7</v>
      </c>
      <c r="FN50" s="66"/>
      <c r="FO50" s="102">
        <f t="shared" si="37"/>
        <v>7</v>
      </c>
      <c r="FP50" s="41"/>
      <c r="FQ50" s="42">
        <v>8</v>
      </c>
      <c r="FR50" s="42">
        <v>7</v>
      </c>
      <c r="FS50" s="42">
        <v>6</v>
      </c>
      <c r="FT50" s="40">
        <v>4</v>
      </c>
      <c r="FU50" s="41"/>
      <c r="FV50" s="102">
        <f t="shared" si="38"/>
        <v>5</v>
      </c>
      <c r="FW50" s="102">
        <f t="shared" si="39"/>
        <v>5</v>
      </c>
      <c r="FX50" s="67">
        <v>5</v>
      </c>
      <c r="FY50" s="67">
        <v>5</v>
      </c>
      <c r="FZ50" s="102">
        <v>5</v>
      </c>
      <c r="GA50" s="102"/>
      <c r="GB50" s="102">
        <f t="shared" si="40"/>
        <v>5</v>
      </c>
      <c r="GC50" s="99">
        <f t="shared" si="70"/>
        <v>6.615384615384615</v>
      </c>
      <c r="GD50" s="99">
        <f t="shared" si="71"/>
        <v>6.615384615384615</v>
      </c>
      <c r="GE50" s="97" t="str">
        <f t="shared" si="41"/>
        <v>TBK</v>
      </c>
      <c r="GF50" s="25">
        <v>8</v>
      </c>
      <c r="GG50" s="25">
        <v>7</v>
      </c>
      <c r="GH50" s="92">
        <v>0</v>
      </c>
      <c r="GI50" s="26">
        <v>8</v>
      </c>
      <c r="GJ50" s="104">
        <f t="shared" si="42"/>
        <v>2</v>
      </c>
      <c r="GK50" s="102">
        <f t="shared" si="43"/>
        <v>8</v>
      </c>
      <c r="GL50" s="26">
        <v>8</v>
      </c>
      <c r="GM50" s="26">
        <v>8</v>
      </c>
      <c r="GN50" s="25">
        <v>7</v>
      </c>
      <c r="GO50" s="25">
        <v>7</v>
      </c>
      <c r="GP50" s="40">
        <v>0</v>
      </c>
      <c r="GQ50" s="26">
        <v>8</v>
      </c>
      <c r="GR50" s="102">
        <f t="shared" si="44"/>
        <v>2</v>
      </c>
      <c r="GS50" s="102">
        <f t="shared" si="45"/>
        <v>8</v>
      </c>
      <c r="GT50" s="25">
        <v>6</v>
      </c>
      <c r="GU50" s="25">
        <v>6</v>
      </c>
      <c r="GV50" s="25">
        <v>7</v>
      </c>
      <c r="GW50" s="40">
        <v>0</v>
      </c>
      <c r="GX50" s="26">
        <v>6</v>
      </c>
      <c r="GY50" s="102">
        <f t="shared" si="46"/>
        <v>2</v>
      </c>
      <c r="GZ50" s="102">
        <f t="shared" si="47"/>
        <v>6</v>
      </c>
      <c r="HA50" s="25">
        <v>6</v>
      </c>
      <c r="HB50" s="25">
        <v>6</v>
      </c>
      <c r="HC50" s="25">
        <v>7</v>
      </c>
      <c r="HD50" s="40">
        <v>0</v>
      </c>
      <c r="HE50" s="26">
        <v>4</v>
      </c>
      <c r="HF50" s="102">
        <f t="shared" si="48"/>
        <v>2</v>
      </c>
      <c r="HG50" s="102">
        <f t="shared" si="49"/>
        <v>5</v>
      </c>
      <c r="HH50" s="25">
        <v>8</v>
      </c>
      <c r="HI50" s="25">
        <v>6</v>
      </c>
      <c r="HJ50" s="40">
        <v>0</v>
      </c>
      <c r="HK50" s="26">
        <v>6</v>
      </c>
      <c r="HL50" s="102">
        <f t="shared" si="50"/>
        <v>2</v>
      </c>
      <c r="HM50" s="102">
        <f t="shared" si="51"/>
        <v>6</v>
      </c>
      <c r="HN50" s="25">
        <v>6</v>
      </c>
      <c r="HO50" s="25">
        <v>6</v>
      </c>
      <c r="HP50" s="25">
        <v>6</v>
      </c>
      <c r="HQ50" s="25">
        <v>8</v>
      </c>
      <c r="HR50" s="40">
        <v>0</v>
      </c>
      <c r="HS50" s="41">
        <v>8</v>
      </c>
      <c r="HT50" s="102">
        <f t="shared" si="52"/>
        <v>3</v>
      </c>
      <c r="HU50" s="102">
        <f t="shared" si="53"/>
        <v>8</v>
      </c>
      <c r="HV50" s="25">
        <v>8</v>
      </c>
      <c r="HW50" s="25">
        <v>9</v>
      </c>
      <c r="HX50" s="25">
        <v>8</v>
      </c>
      <c r="HY50" s="25">
        <v>8</v>
      </c>
      <c r="HZ50" s="25">
        <v>8</v>
      </c>
      <c r="IA50" s="40">
        <v>0</v>
      </c>
      <c r="IB50" s="26">
        <v>6</v>
      </c>
      <c r="IC50" s="102">
        <f t="shared" si="54"/>
        <v>2</v>
      </c>
      <c r="ID50" s="102">
        <f t="shared" si="55"/>
        <v>7</v>
      </c>
      <c r="IE50" s="25"/>
      <c r="IF50" s="25"/>
      <c r="IG50" s="25"/>
      <c r="IH50" s="26"/>
      <c r="II50" s="26"/>
      <c r="IJ50" s="140"/>
      <c r="IK50" s="26"/>
      <c r="IL50" s="141">
        <f t="shared" si="72"/>
        <v>160</v>
      </c>
      <c r="IM50" s="142">
        <f t="shared" si="56"/>
        <v>6.956521739130435</v>
      </c>
      <c r="IN50" s="97" t="str">
        <f t="shared" si="57"/>
        <v>TBK</v>
      </c>
    </row>
    <row r="51" spans="1:248" ht="16.5" customHeight="1">
      <c r="A51" s="20">
        <v>46</v>
      </c>
      <c r="B51" s="21">
        <v>46</v>
      </c>
      <c r="C51" s="47" t="s">
        <v>35</v>
      </c>
      <c r="D51" s="47" t="s">
        <v>41</v>
      </c>
      <c r="E51" s="199" t="s">
        <v>244</v>
      </c>
      <c r="F51" s="47"/>
      <c r="G51" s="114" t="s">
        <v>197</v>
      </c>
      <c r="H51" s="42">
        <v>9</v>
      </c>
      <c r="I51" s="42">
        <v>9</v>
      </c>
      <c r="J51" s="42">
        <v>8</v>
      </c>
      <c r="K51" s="41">
        <v>8</v>
      </c>
      <c r="L51" s="41"/>
      <c r="M51" s="66">
        <f t="shared" si="58"/>
        <v>8</v>
      </c>
      <c r="N51" s="41"/>
      <c r="O51" s="42">
        <v>7</v>
      </c>
      <c r="P51" s="42">
        <v>7</v>
      </c>
      <c r="Q51" s="42">
        <v>7</v>
      </c>
      <c r="R51" s="42">
        <v>5</v>
      </c>
      <c r="S51" s="41">
        <v>6</v>
      </c>
      <c r="T51" s="41"/>
      <c r="U51" s="66">
        <f t="shared" si="59"/>
        <v>6</v>
      </c>
      <c r="V51" s="102">
        <f t="shared" si="60"/>
        <v>6</v>
      </c>
      <c r="W51" s="42">
        <v>8</v>
      </c>
      <c r="X51" s="42">
        <v>6</v>
      </c>
      <c r="Y51" s="42">
        <v>7</v>
      </c>
      <c r="Z51" s="42">
        <v>8</v>
      </c>
      <c r="AA51" s="41">
        <v>6</v>
      </c>
      <c r="AB51" s="41"/>
      <c r="AC51" s="66">
        <f t="shared" si="61"/>
        <v>6</v>
      </c>
      <c r="AD51" s="41"/>
      <c r="AE51" s="42">
        <v>8</v>
      </c>
      <c r="AF51" s="42">
        <v>8</v>
      </c>
      <c r="AG51" s="42">
        <v>7</v>
      </c>
      <c r="AH51" s="42">
        <v>8</v>
      </c>
      <c r="AI51" s="42">
        <v>8</v>
      </c>
      <c r="AJ51" s="41">
        <v>6</v>
      </c>
      <c r="AK51" s="41"/>
      <c r="AL51" s="66">
        <f t="shared" si="62"/>
        <v>7</v>
      </c>
      <c r="AM51" s="41"/>
      <c r="AN51" s="42">
        <v>7</v>
      </c>
      <c r="AO51" s="42">
        <v>8</v>
      </c>
      <c r="AP51" s="42">
        <v>7</v>
      </c>
      <c r="AQ51" s="41">
        <v>7</v>
      </c>
      <c r="AR51" s="41"/>
      <c r="AS51" s="66">
        <f t="shared" si="63"/>
        <v>7</v>
      </c>
      <c r="AT51" s="41"/>
      <c r="AU51" s="42">
        <v>6</v>
      </c>
      <c r="AV51" s="42">
        <v>5</v>
      </c>
      <c r="AW51" s="42">
        <v>8</v>
      </c>
      <c r="AX51" s="41">
        <v>6</v>
      </c>
      <c r="AY51" s="41"/>
      <c r="AZ51" s="66">
        <f t="shared" si="64"/>
        <v>6</v>
      </c>
      <c r="BA51" s="102">
        <f t="shared" si="65"/>
        <v>6</v>
      </c>
      <c r="BB51" s="41">
        <v>7</v>
      </c>
      <c r="BC51" s="41">
        <v>7</v>
      </c>
      <c r="BD51" s="41">
        <v>6</v>
      </c>
      <c r="BE51" s="41">
        <v>5</v>
      </c>
      <c r="BF51" s="41"/>
      <c r="BG51" s="66">
        <f t="shared" si="66"/>
        <v>6</v>
      </c>
      <c r="BH51" s="41"/>
      <c r="BI51" s="42">
        <v>6</v>
      </c>
      <c r="BJ51" s="42">
        <v>8</v>
      </c>
      <c r="BK51" s="41">
        <v>6</v>
      </c>
      <c r="BL51" s="41"/>
      <c r="BM51" s="68">
        <f t="shared" si="67"/>
        <v>6.583333333333333</v>
      </c>
      <c r="BN51" s="99">
        <f t="shared" si="68"/>
        <v>6.583333333333333</v>
      </c>
      <c r="BO51" s="69" t="str">
        <f t="shared" si="69"/>
        <v>TBK</v>
      </c>
      <c r="BP51" s="42">
        <v>7</v>
      </c>
      <c r="BQ51" s="42">
        <v>7</v>
      </c>
      <c r="BR51" s="41">
        <v>8</v>
      </c>
      <c r="BS51" s="42">
        <v>8</v>
      </c>
      <c r="BT51" s="42"/>
      <c r="BU51" s="102">
        <f t="shared" si="15"/>
        <v>8</v>
      </c>
      <c r="BV51" s="42"/>
      <c r="BW51" s="42">
        <v>8</v>
      </c>
      <c r="BX51" s="42">
        <v>9</v>
      </c>
      <c r="BY51" s="42">
        <v>6</v>
      </c>
      <c r="BZ51" s="41"/>
      <c r="CA51" s="102">
        <f t="shared" si="16"/>
        <v>7</v>
      </c>
      <c r="CB51" s="102">
        <f t="shared" si="17"/>
        <v>7</v>
      </c>
      <c r="CC51" s="41">
        <v>8</v>
      </c>
      <c r="CD51" s="42">
        <v>9</v>
      </c>
      <c r="CE51" s="42">
        <v>6</v>
      </c>
      <c r="CF51" s="42"/>
      <c r="CG51" s="102">
        <f t="shared" si="18"/>
        <v>7</v>
      </c>
      <c r="CH51" s="102">
        <f t="shared" si="19"/>
        <v>7</v>
      </c>
      <c r="CI51" s="42">
        <v>7</v>
      </c>
      <c r="CJ51" s="41">
        <v>9</v>
      </c>
      <c r="CK51" s="41">
        <v>10</v>
      </c>
      <c r="CL51" s="66"/>
      <c r="CM51" s="102">
        <f t="shared" si="20"/>
        <v>9</v>
      </c>
      <c r="CN51" s="42"/>
      <c r="CO51" s="42">
        <v>6</v>
      </c>
      <c r="CP51" s="41">
        <v>6</v>
      </c>
      <c r="CQ51" s="41">
        <v>8</v>
      </c>
      <c r="CR51" s="66">
        <v>7</v>
      </c>
      <c r="CS51" s="41">
        <v>5</v>
      </c>
      <c r="CT51" s="41"/>
      <c r="CU51" s="102">
        <f t="shared" si="21"/>
        <v>6</v>
      </c>
      <c r="CV51" s="102">
        <f t="shared" si="22"/>
        <v>6</v>
      </c>
      <c r="CW51" s="41">
        <v>8</v>
      </c>
      <c r="CX51" s="41">
        <v>6</v>
      </c>
      <c r="CY51" s="41">
        <v>6</v>
      </c>
      <c r="CZ51" s="41">
        <v>6</v>
      </c>
      <c r="DA51" s="42">
        <v>7</v>
      </c>
      <c r="DB51" s="42"/>
      <c r="DC51" s="102">
        <f t="shared" si="23"/>
        <v>7</v>
      </c>
      <c r="DD51" s="41"/>
      <c r="DE51" s="42">
        <v>6</v>
      </c>
      <c r="DF51" s="42">
        <v>7</v>
      </c>
      <c r="DG51" s="42">
        <v>7</v>
      </c>
      <c r="DH51" s="41">
        <v>8</v>
      </c>
      <c r="DI51" s="41"/>
      <c r="DJ51" s="102">
        <f t="shared" si="24"/>
        <v>8</v>
      </c>
      <c r="DK51" s="41"/>
      <c r="DL51" s="41">
        <v>6</v>
      </c>
      <c r="DM51" s="66">
        <v>7</v>
      </c>
      <c r="DN51" s="41">
        <v>6</v>
      </c>
      <c r="DO51" s="95">
        <v>5</v>
      </c>
      <c r="DP51" s="95"/>
      <c r="DQ51" s="102">
        <f t="shared" si="25"/>
        <v>5</v>
      </c>
      <c r="DR51" s="95"/>
      <c r="DS51" s="99">
        <f t="shared" si="26"/>
        <v>7</v>
      </c>
      <c r="DT51" s="99">
        <f t="shared" si="27"/>
        <v>7</v>
      </c>
      <c r="DU51" s="97" t="str">
        <f t="shared" si="28"/>
        <v>Kh¸</v>
      </c>
      <c r="DV51" s="42">
        <v>7</v>
      </c>
      <c r="DW51" s="42">
        <v>6</v>
      </c>
      <c r="DX51" s="42">
        <v>8</v>
      </c>
      <c r="DY51" s="41">
        <v>7</v>
      </c>
      <c r="DZ51" s="41"/>
      <c r="EA51" s="102">
        <f t="shared" si="29"/>
        <v>7</v>
      </c>
      <c r="EB51" s="102">
        <f t="shared" si="30"/>
        <v>7</v>
      </c>
      <c r="EC51" s="41">
        <v>7</v>
      </c>
      <c r="ED51" s="41">
        <v>7</v>
      </c>
      <c r="EE51" s="41">
        <v>7</v>
      </c>
      <c r="EF51" s="41">
        <v>6</v>
      </c>
      <c r="EG51" s="41"/>
      <c r="EH51" s="102">
        <f t="shared" si="31"/>
        <v>6</v>
      </c>
      <c r="EI51" s="102">
        <f t="shared" si="32"/>
        <v>6</v>
      </c>
      <c r="EJ51" s="42">
        <v>6</v>
      </c>
      <c r="EK51" s="42">
        <v>7</v>
      </c>
      <c r="EL51" s="41">
        <v>7</v>
      </c>
      <c r="EM51" s="41">
        <v>8</v>
      </c>
      <c r="EN51" s="66">
        <v>7</v>
      </c>
      <c r="EO51" s="66"/>
      <c r="EP51" s="102">
        <f t="shared" si="33"/>
        <v>7</v>
      </c>
      <c r="EQ51" s="41"/>
      <c r="ER51" s="41">
        <v>7</v>
      </c>
      <c r="ES51" s="41">
        <v>7</v>
      </c>
      <c r="ET51" s="41">
        <v>7</v>
      </c>
      <c r="EU51" s="41">
        <v>7</v>
      </c>
      <c r="EV51" s="41">
        <v>7</v>
      </c>
      <c r="EW51" s="41">
        <v>5</v>
      </c>
      <c r="EX51" s="41"/>
      <c r="EY51" s="102">
        <f t="shared" si="34"/>
        <v>6</v>
      </c>
      <c r="EZ51" s="102">
        <f t="shared" si="35"/>
        <v>6</v>
      </c>
      <c r="FA51" s="41">
        <v>7</v>
      </c>
      <c r="FB51" s="41">
        <v>8</v>
      </c>
      <c r="FC51" s="41">
        <v>8</v>
      </c>
      <c r="FD51" s="41">
        <v>8</v>
      </c>
      <c r="FE51" s="41">
        <v>8</v>
      </c>
      <c r="FF51" s="41">
        <v>9</v>
      </c>
      <c r="FG51" s="42"/>
      <c r="FH51" s="102">
        <f t="shared" si="36"/>
        <v>9</v>
      </c>
      <c r="FI51" s="42"/>
      <c r="FJ51" s="41">
        <v>8</v>
      </c>
      <c r="FK51" s="41">
        <v>7</v>
      </c>
      <c r="FL51" s="66">
        <v>7</v>
      </c>
      <c r="FM51" s="66">
        <v>6</v>
      </c>
      <c r="FN51" s="66"/>
      <c r="FO51" s="102">
        <f t="shared" si="37"/>
        <v>6</v>
      </c>
      <c r="FP51" s="41"/>
      <c r="FQ51" s="42">
        <v>8</v>
      </c>
      <c r="FR51" s="42">
        <v>7</v>
      </c>
      <c r="FS51" s="42">
        <v>6</v>
      </c>
      <c r="FT51" s="41">
        <v>6</v>
      </c>
      <c r="FU51" s="41"/>
      <c r="FV51" s="102">
        <f t="shared" si="38"/>
        <v>6</v>
      </c>
      <c r="FW51" s="102">
        <f t="shared" si="39"/>
        <v>6</v>
      </c>
      <c r="FX51" s="67">
        <v>5</v>
      </c>
      <c r="FY51" s="67">
        <v>6</v>
      </c>
      <c r="FZ51" s="102">
        <v>5</v>
      </c>
      <c r="GA51" s="102"/>
      <c r="GB51" s="102">
        <f t="shared" si="40"/>
        <v>5</v>
      </c>
      <c r="GC51" s="99">
        <f t="shared" si="70"/>
        <v>6.846153846153846</v>
      </c>
      <c r="GD51" s="99">
        <f t="shared" si="71"/>
        <v>6.846153846153846</v>
      </c>
      <c r="GE51" s="97" t="str">
        <f t="shared" si="41"/>
        <v>TBK</v>
      </c>
      <c r="GF51" s="25">
        <v>7</v>
      </c>
      <c r="GG51" s="25">
        <v>7</v>
      </c>
      <c r="GH51" s="25">
        <v>7</v>
      </c>
      <c r="GI51" s="26"/>
      <c r="GJ51" s="102">
        <f t="shared" si="42"/>
        <v>7</v>
      </c>
      <c r="GK51" s="102">
        <f t="shared" si="43"/>
        <v>7</v>
      </c>
      <c r="GL51" s="26">
        <v>7</v>
      </c>
      <c r="GM51" s="26">
        <v>8</v>
      </c>
      <c r="GN51" s="25">
        <v>8</v>
      </c>
      <c r="GO51" s="25">
        <v>7</v>
      </c>
      <c r="GP51" s="26">
        <v>8</v>
      </c>
      <c r="GQ51" s="26"/>
      <c r="GR51" s="102">
        <f t="shared" si="44"/>
        <v>8</v>
      </c>
      <c r="GS51" s="102">
        <f t="shared" si="45"/>
        <v>8</v>
      </c>
      <c r="GT51" s="25">
        <v>7</v>
      </c>
      <c r="GU51" s="25">
        <v>6</v>
      </c>
      <c r="GV51" s="25">
        <v>7</v>
      </c>
      <c r="GW51" s="26">
        <v>8</v>
      </c>
      <c r="GX51" s="26"/>
      <c r="GY51" s="102">
        <f t="shared" si="46"/>
        <v>8</v>
      </c>
      <c r="GZ51" s="102">
        <f t="shared" si="47"/>
        <v>8</v>
      </c>
      <c r="HA51" s="25">
        <v>6</v>
      </c>
      <c r="HB51" s="25">
        <v>8</v>
      </c>
      <c r="HC51" s="25">
        <v>7</v>
      </c>
      <c r="HD51" s="26">
        <v>6</v>
      </c>
      <c r="HE51" s="26"/>
      <c r="HF51" s="102">
        <f t="shared" si="48"/>
        <v>6</v>
      </c>
      <c r="HG51" s="102">
        <f t="shared" si="49"/>
        <v>6</v>
      </c>
      <c r="HH51" s="25">
        <v>6</v>
      </c>
      <c r="HI51" s="25">
        <v>6</v>
      </c>
      <c r="HJ51" s="26">
        <v>6</v>
      </c>
      <c r="HK51" s="26"/>
      <c r="HL51" s="102">
        <f t="shared" si="50"/>
        <v>6</v>
      </c>
      <c r="HM51" s="102">
        <f t="shared" si="51"/>
        <v>6</v>
      </c>
      <c r="HN51" s="25">
        <v>8</v>
      </c>
      <c r="HO51" s="25">
        <v>8</v>
      </c>
      <c r="HP51" s="25">
        <v>7</v>
      </c>
      <c r="HQ51" s="25">
        <v>8</v>
      </c>
      <c r="HR51" s="41">
        <v>7</v>
      </c>
      <c r="HS51" s="41"/>
      <c r="HT51" s="102">
        <f t="shared" si="52"/>
        <v>8</v>
      </c>
      <c r="HU51" s="102">
        <f t="shared" si="53"/>
        <v>7</v>
      </c>
      <c r="HV51" s="25">
        <v>7</v>
      </c>
      <c r="HW51" s="25">
        <v>8</v>
      </c>
      <c r="HX51" s="25">
        <v>9</v>
      </c>
      <c r="HY51" s="25">
        <v>9</v>
      </c>
      <c r="HZ51" s="25">
        <v>8</v>
      </c>
      <c r="IA51" s="26">
        <v>8</v>
      </c>
      <c r="IB51" s="26"/>
      <c r="IC51" s="102">
        <f t="shared" si="54"/>
        <v>8</v>
      </c>
      <c r="ID51" s="102">
        <f t="shared" si="55"/>
        <v>8</v>
      </c>
      <c r="IE51" s="25"/>
      <c r="IF51" s="25"/>
      <c r="IG51" s="25"/>
      <c r="IH51" s="26"/>
      <c r="II51" s="26"/>
      <c r="IJ51" s="140"/>
      <c r="IK51" s="26"/>
      <c r="IL51" s="141">
        <f t="shared" si="72"/>
        <v>168</v>
      </c>
      <c r="IM51" s="142">
        <f t="shared" si="56"/>
        <v>7.304347826086956</v>
      </c>
      <c r="IN51" s="97" t="str">
        <f t="shared" si="57"/>
        <v>Kh¸</v>
      </c>
    </row>
    <row r="52" spans="1:248" ht="15.75" customHeight="1">
      <c r="A52" s="20">
        <v>47</v>
      </c>
      <c r="B52" s="21">
        <v>47</v>
      </c>
      <c r="C52" s="47" t="s">
        <v>10</v>
      </c>
      <c r="D52" s="47" t="s">
        <v>41</v>
      </c>
      <c r="E52" s="199" t="s">
        <v>245</v>
      </c>
      <c r="F52" s="47"/>
      <c r="G52" s="114" t="s">
        <v>197</v>
      </c>
      <c r="H52" s="42">
        <v>7</v>
      </c>
      <c r="I52" s="42">
        <v>9</v>
      </c>
      <c r="J52" s="42">
        <v>7</v>
      </c>
      <c r="K52" s="41">
        <v>7</v>
      </c>
      <c r="L52" s="41"/>
      <c r="M52" s="66">
        <f t="shared" si="58"/>
        <v>7</v>
      </c>
      <c r="N52" s="41"/>
      <c r="O52" s="42">
        <v>8</v>
      </c>
      <c r="P52" s="42">
        <v>6</v>
      </c>
      <c r="Q52" s="42">
        <v>7</v>
      </c>
      <c r="R52" s="42">
        <v>7</v>
      </c>
      <c r="S52" s="41">
        <v>8</v>
      </c>
      <c r="T52" s="41"/>
      <c r="U52" s="66">
        <f t="shared" si="59"/>
        <v>8</v>
      </c>
      <c r="V52" s="102">
        <f t="shared" si="60"/>
        <v>8</v>
      </c>
      <c r="W52" s="42">
        <v>7</v>
      </c>
      <c r="X52" s="42">
        <v>8</v>
      </c>
      <c r="Y52" s="42">
        <v>7</v>
      </c>
      <c r="Z52" s="42">
        <v>8</v>
      </c>
      <c r="AA52" s="41">
        <v>9</v>
      </c>
      <c r="AB52" s="41"/>
      <c r="AC52" s="66">
        <f t="shared" si="61"/>
        <v>9</v>
      </c>
      <c r="AD52" s="41"/>
      <c r="AE52" s="42">
        <v>8</v>
      </c>
      <c r="AF52" s="42">
        <v>8</v>
      </c>
      <c r="AG52" s="42">
        <v>8</v>
      </c>
      <c r="AH52" s="42">
        <v>7</v>
      </c>
      <c r="AI52" s="42">
        <v>7</v>
      </c>
      <c r="AJ52" s="41">
        <v>5</v>
      </c>
      <c r="AK52" s="41"/>
      <c r="AL52" s="66">
        <f t="shared" si="62"/>
        <v>6</v>
      </c>
      <c r="AM52" s="41"/>
      <c r="AN52" s="42">
        <v>7</v>
      </c>
      <c r="AO52" s="42">
        <v>7</v>
      </c>
      <c r="AP52" s="42">
        <v>8</v>
      </c>
      <c r="AQ52" s="41">
        <v>8</v>
      </c>
      <c r="AR52" s="41"/>
      <c r="AS52" s="66">
        <f t="shared" si="63"/>
        <v>8</v>
      </c>
      <c r="AT52" s="41"/>
      <c r="AU52" s="42">
        <v>6</v>
      </c>
      <c r="AV52" s="42">
        <v>6</v>
      </c>
      <c r="AW52" s="42">
        <v>7</v>
      </c>
      <c r="AX52" s="41">
        <v>6</v>
      </c>
      <c r="AY52" s="41"/>
      <c r="AZ52" s="66">
        <f t="shared" si="64"/>
        <v>6</v>
      </c>
      <c r="BA52" s="102">
        <f t="shared" si="65"/>
        <v>6</v>
      </c>
      <c r="BB52" s="41">
        <v>6</v>
      </c>
      <c r="BC52" s="41">
        <v>7</v>
      </c>
      <c r="BD52" s="41">
        <v>8</v>
      </c>
      <c r="BE52" s="41">
        <v>7</v>
      </c>
      <c r="BF52" s="41"/>
      <c r="BG52" s="66">
        <f t="shared" si="66"/>
        <v>7</v>
      </c>
      <c r="BH52" s="41"/>
      <c r="BI52" s="42">
        <v>7</v>
      </c>
      <c r="BJ52" s="42">
        <v>7</v>
      </c>
      <c r="BK52" s="41">
        <v>5</v>
      </c>
      <c r="BL52" s="41"/>
      <c r="BM52" s="68">
        <f t="shared" si="67"/>
        <v>7.25</v>
      </c>
      <c r="BN52" s="99">
        <f t="shared" si="68"/>
        <v>7.25</v>
      </c>
      <c r="BO52" s="69" t="str">
        <f t="shared" si="69"/>
        <v>Kh¸</v>
      </c>
      <c r="BP52" s="42">
        <v>7</v>
      </c>
      <c r="BQ52" s="42">
        <v>6</v>
      </c>
      <c r="BR52" s="41">
        <v>7</v>
      </c>
      <c r="BS52" s="42">
        <v>6</v>
      </c>
      <c r="BT52" s="42"/>
      <c r="BU52" s="102">
        <f t="shared" si="15"/>
        <v>6</v>
      </c>
      <c r="BV52" s="42"/>
      <c r="BW52" s="42">
        <v>8</v>
      </c>
      <c r="BX52" s="42">
        <v>8</v>
      </c>
      <c r="BY52" s="42">
        <v>5</v>
      </c>
      <c r="BZ52" s="41"/>
      <c r="CA52" s="102">
        <f t="shared" si="16"/>
        <v>6</v>
      </c>
      <c r="CB52" s="102">
        <f t="shared" si="17"/>
        <v>6</v>
      </c>
      <c r="CC52" s="41">
        <v>7</v>
      </c>
      <c r="CD52" s="42">
        <v>10</v>
      </c>
      <c r="CE52" s="42">
        <v>7</v>
      </c>
      <c r="CF52" s="42"/>
      <c r="CG52" s="102">
        <f t="shared" si="18"/>
        <v>7</v>
      </c>
      <c r="CH52" s="102">
        <f t="shared" si="19"/>
        <v>7</v>
      </c>
      <c r="CI52" s="42">
        <v>7</v>
      </c>
      <c r="CJ52" s="41">
        <v>8</v>
      </c>
      <c r="CK52" s="41">
        <v>9</v>
      </c>
      <c r="CL52" s="66"/>
      <c r="CM52" s="102">
        <f t="shared" si="20"/>
        <v>9</v>
      </c>
      <c r="CN52" s="42"/>
      <c r="CO52" s="42">
        <v>6</v>
      </c>
      <c r="CP52" s="41">
        <v>8</v>
      </c>
      <c r="CQ52" s="41">
        <v>8</v>
      </c>
      <c r="CR52" s="66">
        <v>6</v>
      </c>
      <c r="CS52" s="41">
        <v>4</v>
      </c>
      <c r="CT52" s="41"/>
      <c r="CU52" s="102">
        <f t="shared" si="21"/>
        <v>5</v>
      </c>
      <c r="CV52" s="102">
        <f t="shared" si="22"/>
        <v>5</v>
      </c>
      <c r="CW52" s="41">
        <v>7</v>
      </c>
      <c r="CX52" s="41">
        <v>7</v>
      </c>
      <c r="CY52" s="41">
        <v>6</v>
      </c>
      <c r="CZ52" s="41">
        <v>7</v>
      </c>
      <c r="DA52" s="42">
        <v>6</v>
      </c>
      <c r="DB52" s="42"/>
      <c r="DC52" s="102">
        <f t="shared" si="23"/>
        <v>6</v>
      </c>
      <c r="DD52" s="41"/>
      <c r="DE52" s="42">
        <v>5</v>
      </c>
      <c r="DF52" s="42">
        <v>6</v>
      </c>
      <c r="DG52" s="42">
        <v>7</v>
      </c>
      <c r="DH52" s="41">
        <v>7</v>
      </c>
      <c r="DI52" s="41"/>
      <c r="DJ52" s="102">
        <f t="shared" si="24"/>
        <v>7</v>
      </c>
      <c r="DK52" s="41"/>
      <c r="DL52" s="41">
        <v>6</v>
      </c>
      <c r="DM52" s="66">
        <v>7</v>
      </c>
      <c r="DN52" s="41">
        <v>8</v>
      </c>
      <c r="DO52" s="95">
        <v>8</v>
      </c>
      <c r="DP52" s="95"/>
      <c r="DQ52" s="102">
        <f t="shared" si="25"/>
        <v>8</v>
      </c>
      <c r="DR52" s="95"/>
      <c r="DS52" s="99">
        <f t="shared" si="26"/>
        <v>6.565217391304348</v>
      </c>
      <c r="DT52" s="99">
        <f t="shared" si="27"/>
        <v>6.565217391304348</v>
      </c>
      <c r="DU52" s="97" t="str">
        <f t="shared" si="28"/>
        <v>TBK</v>
      </c>
      <c r="DV52" s="42">
        <v>7</v>
      </c>
      <c r="DW52" s="42">
        <v>7</v>
      </c>
      <c r="DX52" s="42">
        <v>6</v>
      </c>
      <c r="DY52" s="41">
        <v>7</v>
      </c>
      <c r="DZ52" s="41"/>
      <c r="EA52" s="102">
        <f t="shared" si="29"/>
        <v>7</v>
      </c>
      <c r="EB52" s="102">
        <f t="shared" si="30"/>
        <v>7</v>
      </c>
      <c r="EC52" s="41">
        <v>7</v>
      </c>
      <c r="ED52" s="41">
        <v>7</v>
      </c>
      <c r="EE52" s="41">
        <v>7</v>
      </c>
      <c r="EF52" s="41">
        <v>7</v>
      </c>
      <c r="EG52" s="41"/>
      <c r="EH52" s="102">
        <f t="shared" si="31"/>
        <v>7</v>
      </c>
      <c r="EI52" s="102">
        <f t="shared" si="32"/>
        <v>7</v>
      </c>
      <c r="EJ52" s="42">
        <v>7</v>
      </c>
      <c r="EK52" s="42">
        <v>8</v>
      </c>
      <c r="EL52" s="41">
        <v>8</v>
      </c>
      <c r="EM52" s="41">
        <v>8</v>
      </c>
      <c r="EN52" s="66">
        <v>9</v>
      </c>
      <c r="EO52" s="66"/>
      <c r="EP52" s="102">
        <f t="shared" si="33"/>
        <v>9</v>
      </c>
      <c r="EQ52" s="41"/>
      <c r="ER52" s="41">
        <v>7</v>
      </c>
      <c r="ES52" s="41">
        <v>7</v>
      </c>
      <c r="ET52" s="41">
        <v>7</v>
      </c>
      <c r="EU52" s="41">
        <v>7</v>
      </c>
      <c r="EV52" s="41">
        <v>6</v>
      </c>
      <c r="EW52" s="41">
        <v>6</v>
      </c>
      <c r="EX52" s="41"/>
      <c r="EY52" s="102">
        <f t="shared" si="34"/>
        <v>6</v>
      </c>
      <c r="EZ52" s="102">
        <f t="shared" si="35"/>
        <v>6</v>
      </c>
      <c r="FA52" s="41">
        <v>8</v>
      </c>
      <c r="FB52" s="41">
        <v>7</v>
      </c>
      <c r="FC52" s="41">
        <v>9</v>
      </c>
      <c r="FD52" s="41">
        <v>8</v>
      </c>
      <c r="FE52" s="41">
        <v>8</v>
      </c>
      <c r="FF52" s="41">
        <v>8</v>
      </c>
      <c r="FG52" s="42"/>
      <c r="FH52" s="102">
        <f t="shared" si="36"/>
        <v>8</v>
      </c>
      <c r="FI52" s="42"/>
      <c r="FJ52" s="41">
        <v>7</v>
      </c>
      <c r="FK52" s="41">
        <v>7</v>
      </c>
      <c r="FL52" s="66">
        <v>8</v>
      </c>
      <c r="FM52" s="66">
        <v>6</v>
      </c>
      <c r="FN52" s="66"/>
      <c r="FO52" s="102">
        <f t="shared" si="37"/>
        <v>6</v>
      </c>
      <c r="FP52" s="41"/>
      <c r="FQ52" s="42">
        <v>8</v>
      </c>
      <c r="FR52" s="42">
        <v>6</v>
      </c>
      <c r="FS52" s="42">
        <v>7</v>
      </c>
      <c r="FT52" s="41">
        <v>8</v>
      </c>
      <c r="FU52" s="41"/>
      <c r="FV52" s="102">
        <f t="shared" si="38"/>
        <v>8</v>
      </c>
      <c r="FW52" s="102">
        <f t="shared" si="39"/>
        <v>8</v>
      </c>
      <c r="FX52" s="67">
        <v>6</v>
      </c>
      <c r="FY52" s="67">
        <v>7</v>
      </c>
      <c r="FZ52" s="102">
        <v>6</v>
      </c>
      <c r="GA52" s="102"/>
      <c r="GB52" s="102">
        <f t="shared" si="40"/>
        <v>6</v>
      </c>
      <c r="GC52" s="99">
        <f t="shared" si="70"/>
        <v>7.3076923076923075</v>
      </c>
      <c r="GD52" s="99">
        <f t="shared" si="71"/>
        <v>7.3076923076923075</v>
      </c>
      <c r="GE52" s="97" t="str">
        <f t="shared" si="41"/>
        <v>Kh¸</v>
      </c>
      <c r="GF52" s="25">
        <v>7</v>
      </c>
      <c r="GG52" s="25">
        <v>7</v>
      </c>
      <c r="GH52" s="25">
        <v>8</v>
      </c>
      <c r="GI52" s="26"/>
      <c r="GJ52" s="102">
        <f t="shared" si="42"/>
        <v>8</v>
      </c>
      <c r="GK52" s="102">
        <f t="shared" si="43"/>
        <v>8</v>
      </c>
      <c r="GL52" s="26">
        <v>8</v>
      </c>
      <c r="GM52" s="26">
        <v>8</v>
      </c>
      <c r="GN52" s="25">
        <v>7</v>
      </c>
      <c r="GO52" s="25">
        <v>7</v>
      </c>
      <c r="GP52" s="26">
        <v>9</v>
      </c>
      <c r="GQ52" s="26"/>
      <c r="GR52" s="102">
        <f t="shared" si="44"/>
        <v>9</v>
      </c>
      <c r="GS52" s="102">
        <f t="shared" si="45"/>
        <v>9</v>
      </c>
      <c r="GT52" s="42">
        <v>7</v>
      </c>
      <c r="GU52" s="25">
        <v>6</v>
      </c>
      <c r="GV52" s="25">
        <v>6</v>
      </c>
      <c r="GW52" s="26">
        <v>9</v>
      </c>
      <c r="GX52" s="26"/>
      <c r="GY52" s="102">
        <f t="shared" si="46"/>
        <v>8</v>
      </c>
      <c r="GZ52" s="102">
        <f t="shared" si="47"/>
        <v>8</v>
      </c>
      <c r="HA52" s="25">
        <v>7</v>
      </c>
      <c r="HB52" s="25">
        <v>9</v>
      </c>
      <c r="HC52" s="25">
        <v>8</v>
      </c>
      <c r="HD52" s="26">
        <v>7</v>
      </c>
      <c r="HE52" s="26"/>
      <c r="HF52" s="102">
        <f t="shared" si="48"/>
        <v>7</v>
      </c>
      <c r="HG52" s="102">
        <f t="shared" si="49"/>
        <v>7</v>
      </c>
      <c r="HH52" s="25">
        <v>6</v>
      </c>
      <c r="HI52" s="25">
        <v>7</v>
      </c>
      <c r="HJ52" s="26">
        <v>5</v>
      </c>
      <c r="HK52" s="26"/>
      <c r="HL52" s="102">
        <f t="shared" si="50"/>
        <v>5</v>
      </c>
      <c r="HM52" s="102">
        <f t="shared" si="51"/>
        <v>5</v>
      </c>
      <c r="HN52" s="25">
        <v>7</v>
      </c>
      <c r="HO52" s="25">
        <v>7</v>
      </c>
      <c r="HP52" s="25">
        <v>7</v>
      </c>
      <c r="HQ52" s="25">
        <v>8</v>
      </c>
      <c r="HR52" s="41">
        <v>8</v>
      </c>
      <c r="HS52" s="41"/>
      <c r="HT52" s="102">
        <f t="shared" si="52"/>
        <v>9</v>
      </c>
      <c r="HU52" s="102">
        <f t="shared" si="53"/>
        <v>8</v>
      </c>
      <c r="HV52" s="25">
        <v>8</v>
      </c>
      <c r="HW52" s="25">
        <v>9</v>
      </c>
      <c r="HX52" s="25">
        <v>9</v>
      </c>
      <c r="HY52" s="25">
        <v>8</v>
      </c>
      <c r="HZ52" s="25">
        <v>8</v>
      </c>
      <c r="IA52" s="26">
        <v>8</v>
      </c>
      <c r="IB52" s="26"/>
      <c r="IC52" s="102">
        <f t="shared" si="54"/>
        <v>8</v>
      </c>
      <c r="ID52" s="102">
        <f t="shared" si="55"/>
        <v>8</v>
      </c>
      <c r="IE52" s="25"/>
      <c r="IF52" s="25"/>
      <c r="IG52" s="25"/>
      <c r="IH52" s="26"/>
      <c r="II52" s="26"/>
      <c r="IJ52" s="140"/>
      <c r="IK52" s="26"/>
      <c r="IL52" s="141">
        <f t="shared" si="72"/>
        <v>179</v>
      </c>
      <c r="IM52" s="142">
        <f t="shared" si="56"/>
        <v>7.782608695652174</v>
      </c>
      <c r="IN52" s="97" t="str">
        <f t="shared" si="57"/>
        <v>Kh¸</v>
      </c>
    </row>
    <row r="53" spans="1:248" ht="15" customHeight="1">
      <c r="A53" s="20">
        <v>48</v>
      </c>
      <c r="B53" s="21">
        <v>48</v>
      </c>
      <c r="C53" s="47" t="s">
        <v>101</v>
      </c>
      <c r="D53" s="47" t="s">
        <v>41</v>
      </c>
      <c r="E53" s="199" t="s">
        <v>246</v>
      </c>
      <c r="F53" s="47"/>
      <c r="G53" s="114" t="s">
        <v>197</v>
      </c>
      <c r="H53" s="42">
        <v>8</v>
      </c>
      <c r="I53" s="42">
        <v>9</v>
      </c>
      <c r="J53" s="42">
        <v>7</v>
      </c>
      <c r="K53" s="41">
        <v>5</v>
      </c>
      <c r="L53" s="41"/>
      <c r="M53" s="66">
        <f t="shared" si="58"/>
        <v>6</v>
      </c>
      <c r="N53" s="41"/>
      <c r="O53" s="42">
        <v>7</v>
      </c>
      <c r="P53" s="42">
        <v>7</v>
      </c>
      <c r="Q53" s="42">
        <v>7</v>
      </c>
      <c r="R53" s="42">
        <v>7</v>
      </c>
      <c r="S53" s="41">
        <v>7</v>
      </c>
      <c r="T53" s="41"/>
      <c r="U53" s="66">
        <f t="shared" si="59"/>
        <v>7</v>
      </c>
      <c r="V53" s="102">
        <f t="shared" si="60"/>
        <v>7</v>
      </c>
      <c r="W53" s="42">
        <v>8</v>
      </c>
      <c r="X53" s="42">
        <v>7</v>
      </c>
      <c r="Y53" s="42">
        <v>7</v>
      </c>
      <c r="Z53" s="42">
        <v>8</v>
      </c>
      <c r="AA53" s="41">
        <v>7</v>
      </c>
      <c r="AB53" s="41"/>
      <c r="AC53" s="66">
        <f t="shared" si="61"/>
        <v>7</v>
      </c>
      <c r="AD53" s="41"/>
      <c r="AE53" s="42">
        <v>7</v>
      </c>
      <c r="AF53" s="42">
        <v>7</v>
      </c>
      <c r="AG53" s="42">
        <v>8</v>
      </c>
      <c r="AH53" s="42">
        <v>8</v>
      </c>
      <c r="AI53" s="42">
        <v>8</v>
      </c>
      <c r="AJ53" s="41">
        <v>7</v>
      </c>
      <c r="AK53" s="41"/>
      <c r="AL53" s="66">
        <f t="shared" si="62"/>
        <v>7</v>
      </c>
      <c r="AM53" s="41"/>
      <c r="AN53" s="42">
        <v>7</v>
      </c>
      <c r="AO53" s="42">
        <v>7</v>
      </c>
      <c r="AP53" s="42">
        <v>7</v>
      </c>
      <c r="AQ53" s="41">
        <v>6</v>
      </c>
      <c r="AR53" s="41"/>
      <c r="AS53" s="66">
        <f t="shared" si="63"/>
        <v>6</v>
      </c>
      <c r="AT53" s="41"/>
      <c r="AU53" s="42">
        <v>5</v>
      </c>
      <c r="AV53" s="42">
        <v>7</v>
      </c>
      <c r="AW53" s="42">
        <v>7</v>
      </c>
      <c r="AX53" s="41">
        <v>6</v>
      </c>
      <c r="AY53" s="41"/>
      <c r="AZ53" s="66">
        <f t="shared" si="64"/>
        <v>6</v>
      </c>
      <c r="BA53" s="102">
        <f t="shared" si="65"/>
        <v>6</v>
      </c>
      <c r="BB53" s="41">
        <v>6</v>
      </c>
      <c r="BC53" s="41">
        <v>8</v>
      </c>
      <c r="BD53" s="41">
        <v>7</v>
      </c>
      <c r="BE53" s="41">
        <v>7</v>
      </c>
      <c r="BF53" s="41"/>
      <c r="BG53" s="66">
        <f t="shared" si="66"/>
        <v>7</v>
      </c>
      <c r="BH53" s="41"/>
      <c r="BI53" s="42">
        <v>7</v>
      </c>
      <c r="BJ53" s="42">
        <v>6</v>
      </c>
      <c r="BK53" s="41">
        <v>4</v>
      </c>
      <c r="BL53" s="41"/>
      <c r="BM53" s="68">
        <f t="shared" si="67"/>
        <v>6.625</v>
      </c>
      <c r="BN53" s="99">
        <f t="shared" si="68"/>
        <v>6.625</v>
      </c>
      <c r="BO53" s="69" t="str">
        <f t="shared" si="69"/>
        <v>TBK</v>
      </c>
      <c r="BP53" s="42">
        <v>7</v>
      </c>
      <c r="BQ53" s="42">
        <v>7</v>
      </c>
      <c r="BR53" s="41">
        <v>8</v>
      </c>
      <c r="BS53" s="42">
        <v>7</v>
      </c>
      <c r="BT53" s="42"/>
      <c r="BU53" s="102">
        <f t="shared" si="15"/>
        <v>7</v>
      </c>
      <c r="BV53" s="42"/>
      <c r="BW53" s="42">
        <v>7</v>
      </c>
      <c r="BX53" s="42">
        <v>7</v>
      </c>
      <c r="BY53" s="42">
        <v>5</v>
      </c>
      <c r="BZ53" s="41"/>
      <c r="CA53" s="102">
        <f t="shared" si="16"/>
        <v>6</v>
      </c>
      <c r="CB53" s="102">
        <f t="shared" si="17"/>
        <v>6</v>
      </c>
      <c r="CC53" s="41">
        <v>8</v>
      </c>
      <c r="CD53" s="42">
        <v>9</v>
      </c>
      <c r="CE53" s="42">
        <v>7</v>
      </c>
      <c r="CF53" s="42"/>
      <c r="CG53" s="102">
        <f t="shared" si="18"/>
        <v>7</v>
      </c>
      <c r="CH53" s="102">
        <f t="shared" si="19"/>
        <v>7</v>
      </c>
      <c r="CI53" s="42">
        <v>7</v>
      </c>
      <c r="CJ53" s="41">
        <v>8</v>
      </c>
      <c r="CK53" s="41">
        <v>8</v>
      </c>
      <c r="CL53" s="66"/>
      <c r="CM53" s="102">
        <f t="shared" si="20"/>
        <v>8</v>
      </c>
      <c r="CN53" s="42"/>
      <c r="CO53" s="42">
        <v>6</v>
      </c>
      <c r="CP53" s="41">
        <v>8</v>
      </c>
      <c r="CQ53" s="41">
        <v>9</v>
      </c>
      <c r="CR53" s="66">
        <v>6</v>
      </c>
      <c r="CS53" s="41">
        <v>6</v>
      </c>
      <c r="CT53" s="41"/>
      <c r="CU53" s="102">
        <f t="shared" si="21"/>
        <v>6</v>
      </c>
      <c r="CV53" s="102">
        <f t="shared" si="22"/>
        <v>6</v>
      </c>
      <c r="CW53" s="41">
        <v>7</v>
      </c>
      <c r="CX53" s="41">
        <v>7</v>
      </c>
      <c r="CY53" s="41">
        <v>8</v>
      </c>
      <c r="CZ53" s="41">
        <v>9</v>
      </c>
      <c r="DA53" s="42">
        <v>5</v>
      </c>
      <c r="DB53" s="42"/>
      <c r="DC53" s="102">
        <f t="shared" si="23"/>
        <v>6</v>
      </c>
      <c r="DD53" s="41"/>
      <c r="DE53" s="42">
        <v>6</v>
      </c>
      <c r="DF53" s="42">
        <v>6</v>
      </c>
      <c r="DG53" s="42">
        <v>6</v>
      </c>
      <c r="DH53" s="41">
        <v>6</v>
      </c>
      <c r="DI53" s="41"/>
      <c r="DJ53" s="102">
        <f t="shared" si="24"/>
        <v>6</v>
      </c>
      <c r="DK53" s="41"/>
      <c r="DL53" s="41">
        <v>7</v>
      </c>
      <c r="DM53" s="66">
        <v>7</v>
      </c>
      <c r="DN53" s="41">
        <v>8</v>
      </c>
      <c r="DO53" s="95">
        <v>9</v>
      </c>
      <c r="DP53" s="95"/>
      <c r="DQ53" s="102">
        <f t="shared" si="25"/>
        <v>9</v>
      </c>
      <c r="DR53" s="95"/>
      <c r="DS53" s="99">
        <f t="shared" si="26"/>
        <v>6.782608695652174</v>
      </c>
      <c r="DT53" s="99">
        <f t="shared" si="27"/>
        <v>6.782608695652174</v>
      </c>
      <c r="DU53" s="97" t="str">
        <f t="shared" si="28"/>
        <v>TBK</v>
      </c>
      <c r="DV53" s="42">
        <v>6</v>
      </c>
      <c r="DW53" s="42">
        <v>7</v>
      </c>
      <c r="DX53" s="42">
        <v>7</v>
      </c>
      <c r="DY53" s="41">
        <v>7</v>
      </c>
      <c r="DZ53" s="41"/>
      <c r="EA53" s="102">
        <f t="shared" si="29"/>
        <v>7</v>
      </c>
      <c r="EB53" s="102">
        <f t="shared" si="30"/>
        <v>7</v>
      </c>
      <c r="EC53" s="41">
        <v>7</v>
      </c>
      <c r="ED53" s="41">
        <v>7</v>
      </c>
      <c r="EE53" s="41">
        <v>7</v>
      </c>
      <c r="EF53" s="41">
        <v>9</v>
      </c>
      <c r="EG53" s="41"/>
      <c r="EH53" s="102">
        <f t="shared" si="31"/>
        <v>8</v>
      </c>
      <c r="EI53" s="102">
        <f t="shared" si="32"/>
        <v>8</v>
      </c>
      <c r="EJ53" s="42">
        <v>8</v>
      </c>
      <c r="EK53" s="42">
        <v>7</v>
      </c>
      <c r="EL53" s="41">
        <v>7</v>
      </c>
      <c r="EM53" s="41">
        <v>7</v>
      </c>
      <c r="EN53" s="66">
        <v>7</v>
      </c>
      <c r="EO53" s="66"/>
      <c r="EP53" s="102">
        <f t="shared" si="33"/>
        <v>7</v>
      </c>
      <c r="EQ53" s="41"/>
      <c r="ER53" s="41">
        <v>5</v>
      </c>
      <c r="ES53" s="41">
        <v>7</v>
      </c>
      <c r="ET53" s="41">
        <v>7</v>
      </c>
      <c r="EU53" s="41">
        <v>7</v>
      </c>
      <c r="EV53" s="41">
        <v>6</v>
      </c>
      <c r="EW53" s="41">
        <v>8</v>
      </c>
      <c r="EX53" s="41"/>
      <c r="EY53" s="102">
        <f t="shared" si="34"/>
        <v>8</v>
      </c>
      <c r="EZ53" s="102">
        <f t="shared" si="35"/>
        <v>8</v>
      </c>
      <c r="FA53" s="41">
        <v>8</v>
      </c>
      <c r="FB53" s="41">
        <v>8</v>
      </c>
      <c r="FC53" s="41">
        <v>8</v>
      </c>
      <c r="FD53" s="41">
        <v>9</v>
      </c>
      <c r="FE53" s="41">
        <v>8</v>
      </c>
      <c r="FF53" s="41">
        <v>9</v>
      </c>
      <c r="FG53" s="42"/>
      <c r="FH53" s="102">
        <f t="shared" si="36"/>
        <v>9</v>
      </c>
      <c r="FI53" s="42"/>
      <c r="FJ53" s="41">
        <v>7</v>
      </c>
      <c r="FK53" s="41">
        <v>8</v>
      </c>
      <c r="FL53" s="66">
        <v>7</v>
      </c>
      <c r="FM53" s="66">
        <v>7</v>
      </c>
      <c r="FN53" s="66"/>
      <c r="FO53" s="102">
        <f t="shared" si="37"/>
        <v>7</v>
      </c>
      <c r="FP53" s="41"/>
      <c r="FQ53" s="42">
        <v>9</v>
      </c>
      <c r="FR53" s="42">
        <v>7</v>
      </c>
      <c r="FS53" s="42">
        <v>6</v>
      </c>
      <c r="FT53" s="41">
        <v>9</v>
      </c>
      <c r="FU53" s="41"/>
      <c r="FV53" s="102">
        <f t="shared" si="38"/>
        <v>9</v>
      </c>
      <c r="FW53" s="102">
        <f t="shared" si="39"/>
        <v>9</v>
      </c>
      <c r="FX53" s="67">
        <v>5</v>
      </c>
      <c r="FY53" s="67">
        <v>6</v>
      </c>
      <c r="FZ53" s="102">
        <v>5</v>
      </c>
      <c r="GA53" s="102"/>
      <c r="GB53" s="102">
        <f t="shared" si="40"/>
        <v>5</v>
      </c>
      <c r="GC53" s="99">
        <f t="shared" si="70"/>
        <v>7.923076923076923</v>
      </c>
      <c r="GD53" s="99">
        <f t="shared" si="71"/>
        <v>7.923076923076923</v>
      </c>
      <c r="GE53" s="97" t="str">
        <f t="shared" si="41"/>
        <v>Kh¸</v>
      </c>
      <c r="GF53" s="26">
        <v>6</v>
      </c>
      <c r="GG53" s="26">
        <v>6</v>
      </c>
      <c r="GH53" s="26">
        <v>8</v>
      </c>
      <c r="GI53" s="95"/>
      <c r="GJ53" s="102">
        <f t="shared" si="42"/>
        <v>7</v>
      </c>
      <c r="GK53" s="102">
        <f t="shared" si="43"/>
        <v>7</v>
      </c>
      <c r="GL53" s="26">
        <v>7</v>
      </c>
      <c r="GM53" s="26">
        <v>8</v>
      </c>
      <c r="GN53" s="26">
        <v>8</v>
      </c>
      <c r="GO53" s="26">
        <v>7</v>
      </c>
      <c r="GP53" s="26">
        <v>7</v>
      </c>
      <c r="GQ53" s="143"/>
      <c r="GR53" s="102">
        <f t="shared" si="44"/>
        <v>7</v>
      </c>
      <c r="GS53" s="102">
        <f t="shared" si="45"/>
        <v>7</v>
      </c>
      <c r="GT53" s="26">
        <v>5</v>
      </c>
      <c r="GU53" s="26">
        <v>6</v>
      </c>
      <c r="GV53" s="26">
        <v>6</v>
      </c>
      <c r="GW53" s="26">
        <v>8</v>
      </c>
      <c r="GX53" s="143"/>
      <c r="GY53" s="102">
        <f t="shared" si="46"/>
        <v>7</v>
      </c>
      <c r="GZ53" s="102">
        <f t="shared" si="47"/>
        <v>7</v>
      </c>
      <c r="HA53" s="26">
        <v>7</v>
      </c>
      <c r="HB53" s="26">
        <v>7</v>
      </c>
      <c r="HC53" s="26">
        <v>6</v>
      </c>
      <c r="HD53" s="26">
        <v>7</v>
      </c>
      <c r="HE53" s="143"/>
      <c r="HF53" s="102">
        <f t="shared" si="48"/>
        <v>7</v>
      </c>
      <c r="HG53" s="102">
        <f t="shared" si="49"/>
        <v>7</v>
      </c>
      <c r="HH53" s="95">
        <v>7</v>
      </c>
      <c r="HI53" s="95">
        <v>6</v>
      </c>
      <c r="HJ53" s="95">
        <v>7</v>
      </c>
      <c r="HK53" s="95"/>
      <c r="HL53" s="102">
        <f t="shared" si="50"/>
        <v>7</v>
      </c>
      <c r="HM53" s="102">
        <f t="shared" si="51"/>
        <v>7</v>
      </c>
      <c r="HN53" s="95">
        <v>7</v>
      </c>
      <c r="HO53" s="95">
        <v>7</v>
      </c>
      <c r="HP53" s="95">
        <v>7</v>
      </c>
      <c r="HQ53" s="95">
        <v>7</v>
      </c>
      <c r="HR53" s="95">
        <v>8</v>
      </c>
      <c r="HS53" s="95"/>
      <c r="HT53" s="102">
        <f t="shared" si="52"/>
        <v>8</v>
      </c>
      <c r="HU53" s="102">
        <f t="shared" si="53"/>
        <v>8</v>
      </c>
      <c r="HV53" s="26">
        <v>9</v>
      </c>
      <c r="HW53" s="26">
        <v>7</v>
      </c>
      <c r="HX53" s="26">
        <v>8</v>
      </c>
      <c r="HY53" s="26">
        <v>8</v>
      </c>
      <c r="HZ53" s="26">
        <v>8</v>
      </c>
      <c r="IA53" s="26">
        <v>8</v>
      </c>
      <c r="IB53" s="143"/>
      <c r="IC53" s="102">
        <f t="shared" si="54"/>
        <v>8</v>
      </c>
      <c r="ID53" s="102">
        <f t="shared" si="55"/>
        <v>8</v>
      </c>
      <c r="IE53" s="26"/>
      <c r="IF53" s="26"/>
      <c r="IG53" s="26"/>
      <c r="IH53" s="26"/>
      <c r="II53" s="143"/>
      <c r="IJ53" s="95"/>
      <c r="IK53" s="26"/>
      <c r="IL53" s="141">
        <f t="shared" si="72"/>
        <v>170</v>
      </c>
      <c r="IM53" s="142">
        <f t="shared" si="56"/>
        <v>7.391304347826087</v>
      </c>
      <c r="IN53" s="97" t="str">
        <f t="shared" si="57"/>
        <v>Kh¸</v>
      </c>
    </row>
    <row r="54" spans="1:248" ht="15" customHeight="1">
      <c r="A54" s="20">
        <v>49</v>
      </c>
      <c r="B54" s="21">
        <v>49</v>
      </c>
      <c r="C54" s="47" t="s">
        <v>30</v>
      </c>
      <c r="D54" s="47" t="s">
        <v>102</v>
      </c>
      <c r="E54" s="199" t="s">
        <v>247</v>
      </c>
      <c r="F54" s="47"/>
      <c r="G54" s="114" t="s">
        <v>197</v>
      </c>
      <c r="H54" s="42">
        <v>7</v>
      </c>
      <c r="I54" s="42">
        <v>9</v>
      </c>
      <c r="J54" s="42">
        <v>7</v>
      </c>
      <c r="K54" s="41">
        <v>6</v>
      </c>
      <c r="L54" s="41"/>
      <c r="M54" s="66">
        <f t="shared" si="58"/>
        <v>7</v>
      </c>
      <c r="N54" s="41"/>
      <c r="O54" s="42">
        <v>6</v>
      </c>
      <c r="P54" s="42">
        <v>7</v>
      </c>
      <c r="Q54" s="42">
        <v>7</v>
      </c>
      <c r="R54" s="42">
        <v>7</v>
      </c>
      <c r="S54" s="41">
        <v>7</v>
      </c>
      <c r="T54" s="41"/>
      <c r="U54" s="66">
        <f t="shared" si="59"/>
        <v>7</v>
      </c>
      <c r="V54" s="102">
        <f t="shared" si="60"/>
        <v>7</v>
      </c>
      <c r="W54" s="42">
        <v>7</v>
      </c>
      <c r="X54" s="42">
        <v>7</v>
      </c>
      <c r="Y54" s="42">
        <v>6</v>
      </c>
      <c r="Z54" s="42">
        <v>7</v>
      </c>
      <c r="AA54" s="41">
        <v>6</v>
      </c>
      <c r="AB54" s="41"/>
      <c r="AC54" s="66">
        <f t="shared" si="61"/>
        <v>6</v>
      </c>
      <c r="AD54" s="41"/>
      <c r="AE54" s="42">
        <v>7</v>
      </c>
      <c r="AF54" s="42">
        <v>8</v>
      </c>
      <c r="AG54" s="42">
        <v>8</v>
      </c>
      <c r="AH54" s="42">
        <v>8</v>
      </c>
      <c r="AI54" s="42">
        <v>8</v>
      </c>
      <c r="AJ54" s="41">
        <v>5</v>
      </c>
      <c r="AK54" s="41"/>
      <c r="AL54" s="66">
        <f t="shared" si="62"/>
        <v>6</v>
      </c>
      <c r="AM54" s="41"/>
      <c r="AN54" s="42">
        <v>8</v>
      </c>
      <c r="AO54" s="42">
        <v>7</v>
      </c>
      <c r="AP54" s="42">
        <v>7</v>
      </c>
      <c r="AQ54" s="41">
        <v>7</v>
      </c>
      <c r="AR54" s="41"/>
      <c r="AS54" s="66">
        <f t="shared" si="63"/>
        <v>7</v>
      </c>
      <c r="AT54" s="41"/>
      <c r="AU54" s="42">
        <v>6</v>
      </c>
      <c r="AV54" s="42">
        <v>7</v>
      </c>
      <c r="AW54" s="42">
        <v>7</v>
      </c>
      <c r="AX54" s="41">
        <v>5</v>
      </c>
      <c r="AY54" s="41"/>
      <c r="AZ54" s="66">
        <f t="shared" si="64"/>
        <v>6</v>
      </c>
      <c r="BA54" s="102">
        <f t="shared" si="65"/>
        <v>6</v>
      </c>
      <c r="BB54" s="41">
        <v>7</v>
      </c>
      <c r="BC54" s="41">
        <v>7</v>
      </c>
      <c r="BD54" s="41">
        <v>7</v>
      </c>
      <c r="BE54" s="41">
        <v>5</v>
      </c>
      <c r="BF54" s="41"/>
      <c r="BG54" s="66">
        <f t="shared" si="66"/>
        <v>6</v>
      </c>
      <c r="BH54" s="41"/>
      <c r="BI54" s="42">
        <v>7</v>
      </c>
      <c r="BJ54" s="42">
        <v>6</v>
      </c>
      <c r="BK54" s="41">
        <v>5</v>
      </c>
      <c r="BL54" s="41"/>
      <c r="BM54" s="68">
        <f t="shared" si="67"/>
        <v>6.375</v>
      </c>
      <c r="BN54" s="99">
        <f t="shared" si="68"/>
        <v>6.375</v>
      </c>
      <c r="BO54" s="69" t="str">
        <f t="shared" si="69"/>
        <v>TBK</v>
      </c>
      <c r="BP54" s="42">
        <v>7</v>
      </c>
      <c r="BQ54" s="42">
        <v>7</v>
      </c>
      <c r="BR54" s="41">
        <v>7</v>
      </c>
      <c r="BS54" s="42">
        <v>6</v>
      </c>
      <c r="BT54" s="42"/>
      <c r="BU54" s="102">
        <f t="shared" si="15"/>
        <v>6</v>
      </c>
      <c r="BV54" s="42"/>
      <c r="BW54" s="42">
        <v>7</v>
      </c>
      <c r="BX54" s="42">
        <v>7</v>
      </c>
      <c r="BY54" s="42">
        <v>5</v>
      </c>
      <c r="BZ54" s="41"/>
      <c r="CA54" s="102">
        <f t="shared" si="16"/>
        <v>6</v>
      </c>
      <c r="CB54" s="102">
        <f t="shared" si="17"/>
        <v>6</v>
      </c>
      <c r="CC54" s="41">
        <v>7</v>
      </c>
      <c r="CD54" s="42">
        <v>7</v>
      </c>
      <c r="CE54" s="42">
        <v>5</v>
      </c>
      <c r="CF54" s="42"/>
      <c r="CG54" s="102">
        <f t="shared" si="18"/>
        <v>6</v>
      </c>
      <c r="CH54" s="102">
        <f t="shared" si="19"/>
        <v>6</v>
      </c>
      <c r="CI54" s="42">
        <v>6</v>
      </c>
      <c r="CJ54" s="41">
        <v>8</v>
      </c>
      <c r="CK54" s="41">
        <v>6</v>
      </c>
      <c r="CL54" s="66"/>
      <c r="CM54" s="102">
        <f t="shared" si="20"/>
        <v>6</v>
      </c>
      <c r="CN54" s="42"/>
      <c r="CO54" s="42">
        <v>4</v>
      </c>
      <c r="CP54" s="41">
        <v>6</v>
      </c>
      <c r="CQ54" s="41">
        <v>8</v>
      </c>
      <c r="CR54" s="66">
        <v>6</v>
      </c>
      <c r="CS54" s="41">
        <v>5</v>
      </c>
      <c r="CT54" s="41"/>
      <c r="CU54" s="102">
        <f t="shared" si="21"/>
        <v>5</v>
      </c>
      <c r="CV54" s="102">
        <f t="shared" si="22"/>
        <v>5</v>
      </c>
      <c r="CW54" s="41">
        <v>7</v>
      </c>
      <c r="CX54" s="41">
        <v>8</v>
      </c>
      <c r="CY54" s="41">
        <v>6</v>
      </c>
      <c r="CZ54" s="41">
        <v>8</v>
      </c>
      <c r="DA54" s="42">
        <v>4</v>
      </c>
      <c r="DB54" s="42"/>
      <c r="DC54" s="102">
        <f t="shared" si="23"/>
        <v>5</v>
      </c>
      <c r="DD54" s="41"/>
      <c r="DE54" s="42">
        <v>6</v>
      </c>
      <c r="DF54" s="42">
        <v>7</v>
      </c>
      <c r="DG54" s="42">
        <v>7</v>
      </c>
      <c r="DH54" s="41">
        <v>8</v>
      </c>
      <c r="DI54" s="41"/>
      <c r="DJ54" s="102">
        <f t="shared" si="24"/>
        <v>8</v>
      </c>
      <c r="DK54" s="41"/>
      <c r="DL54" s="41">
        <v>6</v>
      </c>
      <c r="DM54" s="66">
        <v>7</v>
      </c>
      <c r="DN54" s="41">
        <v>8</v>
      </c>
      <c r="DO54" s="95">
        <v>6</v>
      </c>
      <c r="DP54" s="95"/>
      <c r="DQ54" s="102">
        <f t="shared" si="25"/>
        <v>6</v>
      </c>
      <c r="DR54" s="95"/>
      <c r="DS54" s="99">
        <f t="shared" si="26"/>
        <v>5.913043478260869</v>
      </c>
      <c r="DT54" s="99">
        <f t="shared" si="27"/>
        <v>5.913043478260869</v>
      </c>
      <c r="DU54" s="97" t="str">
        <f t="shared" si="28"/>
        <v>TB</v>
      </c>
      <c r="DV54" s="42">
        <v>8</v>
      </c>
      <c r="DW54" s="42">
        <v>7</v>
      </c>
      <c r="DX54" s="42">
        <v>6</v>
      </c>
      <c r="DY54" s="41">
        <v>5</v>
      </c>
      <c r="DZ54" s="41"/>
      <c r="EA54" s="102">
        <f t="shared" si="29"/>
        <v>6</v>
      </c>
      <c r="EB54" s="102">
        <f t="shared" si="30"/>
        <v>6</v>
      </c>
      <c r="EC54" s="41">
        <v>7</v>
      </c>
      <c r="ED54" s="41">
        <v>7</v>
      </c>
      <c r="EE54" s="41">
        <v>7</v>
      </c>
      <c r="EF54" s="41">
        <v>6</v>
      </c>
      <c r="EG54" s="41"/>
      <c r="EH54" s="102">
        <f t="shared" si="31"/>
        <v>6</v>
      </c>
      <c r="EI54" s="102">
        <f t="shared" si="32"/>
        <v>6</v>
      </c>
      <c r="EJ54" s="42">
        <v>6</v>
      </c>
      <c r="EK54" s="42">
        <v>7</v>
      </c>
      <c r="EL54" s="41">
        <v>7</v>
      </c>
      <c r="EM54" s="41">
        <v>7</v>
      </c>
      <c r="EN54" s="66">
        <v>8</v>
      </c>
      <c r="EO54" s="66"/>
      <c r="EP54" s="102">
        <f t="shared" si="33"/>
        <v>8</v>
      </c>
      <c r="EQ54" s="41"/>
      <c r="ER54" s="41">
        <v>6</v>
      </c>
      <c r="ES54" s="41">
        <v>7</v>
      </c>
      <c r="ET54" s="41">
        <v>7</v>
      </c>
      <c r="EU54" s="41">
        <v>7</v>
      </c>
      <c r="EV54" s="41">
        <v>6</v>
      </c>
      <c r="EW54" s="41">
        <v>5</v>
      </c>
      <c r="EX54" s="41"/>
      <c r="EY54" s="102">
        <f t="shared" si="34"/>
        <v>5</v>
      </c>
      <c r="EZ54" s="102">
        <f t="shared" si="35"/>
        <v>5</v>
      </c>
      <c r="FA54" s="41">
        <v>7</v>
      </c>
      <c r="FB54" s="41">
        <v>6</v>
      </c>
      <c r="FC54" s="41">
        <v>8</v>
      </c>
      <c r="FD54" s="41">
        <v>8</v>
      </c>
      <c r="FE54" s="41">
        <v>8</v>
      </c>
      <c r="FF54" s="41">
        <v>8</v>
      </c>
      <c r="FG54" s="42"/>
      <c r="FH54" s="102">
        <f t="shared" si="36"/>
        <v>8</v>
      </c>
      <c r="FI54" s="42"/>
      <c r="FJ54" s="41">
        <v>7</v>
      </c>
      <c r="FK54" s="41">
        <v>8</v>
      </c>
      <c r="FL54" s="66">
        <v>7</v>
      </c>
      <c r="FM54" s="66">
        <v>6</v>
      </c>
      <c r="FN54" s="66"/>
      <c r="FO54" s="102">
        <f t="shared" si="37"/>
        <v>6</v>
      </c>
      <c r="FP54" s="41"/>
      <c r="FQ54" s="42">
        <v>8</v>
      </c>
      <c r="FR54" s="42">
        <v>7</v>
      </c>
      <c r="FS54" s="42">
        <v>5</v>
      </c>
      <c r="FT54" s="41">
        <v>8</v>
      </c>
      <c r="FU54" s="41"/>
      <c r="FV54" s="102">
        <f t="shared" si="38"/>
        <v>8</v>
      </c>
      <c r="FW54" s="102">
        <f t="shared" si="39"/>
        <v>8</v>
      </c>
      <c r="FX54" s="67">
        <v>5</v>
      </c>
      <c r="FY54" s="67">
        <v>5</v>
      </c>
      <c r="FZ54" s="102">
        <v>4</v>
      </c>
      <c r="GA54" s="102"/>
      <c r="GB54" s="104">
        <f t="shared" si="40"/>
        <v>4</v>
      </c>
      <c r="GC54" s="99">
        <f t="shared" si="70"/>
        <v>6.730769230769231</v>
      </c>
      <c r="GD54" s="99">
        <f t="shared" si="71"/>
        <v>6.730769230769231</v>
      </c>
      <c r="GE54" s="97" t="str">
        <f t="shared" si="41"/>
        <v>TBK</v>
      </c>
      <c r="GF54" s="26">
        <v>7</v>
      </c>
      <c r="GG54" s="26">
        <v>6</v>
      </c>
      <c r="GH54" s="40">
        <v>3</v>
      </c>
      <c r="GI54" s="95"/>
      <c r="GJ54" s="104">
        <f t="shared" si="42"/>
        <v>4</v>
      </c>
      <c r="GK54" s="102">
        <f t="shared" si="43"/>
        <v>4</v>
      </c>
      <c r="GL54" s="26">
        <v>8</v>
      </c>
      <c r="GM54" s="26">
        <v>8</v>
      </c>
      <c r="GN54" s="26">
        <v>7</v>
      </c>
      <c r="GO54" s="26">
        <v>7</v>
      </c>
      <c r="GP54" s="26">
        <v>6</v>
      </c>
      <c r="GQ54" s="143"/>
      <c r="GR54" s="102">
        <f t="shared" si="44"/>
        <v>6</v>
      </c>
      <c r="GS54" s="102">
        <f t="shared" si="45"/>
        <v>6</v>
      </c>
      <c r="GT54" s="144">
        <v>5</v>
      </c>
      <c r="GU54" s="26">
        <v>6</v>
      </c>
      <c r="GV54" s="26">
        <v>6</v>
      </c>
      <c r="GW54" s="26">
        <v>8</v>
      </c>
      <c r="GX54" s="143"/>
      <c r="GY54" s="102">
        <f t="shared" si="46"/>
        <v>7</v>
      </c>
      <c r="GZ54" s="102">
        <f t="shared" si="47"/>
        <v>7</v>
      </c>
      <c r="HA54" s="95">
        <v>5</v>
      </c>
      <c r="HB54" s="95">
        <v>6</v>
      </c>
      <c r="HC54" s="95">
        <v>5</v>
      </c>
      <c r="HD54" s="145">
        <v>4</v>
      </c>
      <c r="HE54" s="95">
        <v>5</v>
      </c>
      <c r="HF54" s="102">
        <f t="shared" si="48"/>
        <v>4</v>
      </c>
      <c r="HG54" s="102">
        <f t="shared" si="49"/>
        <v>5</v>
      </c>
      <c r="HH54" s="95">
        <v>5</v>
      </c>
      <c r="HI54" s="95">
        <v>5</v>
      </c>
      <c r="HJ54" s="95">
        <v>6</v>
      </c>
      <c r="HK54" s="95"/>
      <c r="HL54" s="102">
        <f t="shared" si="50"/>
        <v>6</v>
      </c>
      <c r="HM54" s="102">
        <f t="shared" si="51"/>
        <v>6</v>
      </c>
      <c r="HN54" s="95">
        <v>6</v>
      </c>
      <c r="HO54" s="95">
        <v>6</v>
      </c>
      <c r="HP54" s="95">
        <v>7</v>
      </c>
      <c r="HQ54" s="95">
        <v>7</v>
      </c>
      <c r="HR54" s="95">
        <v>6</v>
      </c>
      <c r="HS54" s="95"/>
      <c r="HT54" s="102">
        <f t="shared" si="52"/>
        <v>7</v>
      </c>
      <c r="HU54" s="102">
        <f t="shared" si="53"/>
        <v>6</v>
      </c>
      <c r="HV54" s="26">
        <v>7</v>
      </c>
      <c r="HW54" s="26">
        <v>8</v>
      </c>
      <c r="HX54" s="26">
        <v>9</v>
      </c>
      <c r="HY54" s="26">
        <v>7</v>
      </c>
      <c r="HZ54" s="26">
        <v>8</v>
      </c>
      <c r="IA54" s="26">
        <v>8</v>
      </c>
      <c r="IB54" s="143"/>
      <c r="IC54" s="102">
        <f t="shared" si="54"/>
        <v>8</v>
      </c>
      <c r="ID54" s="102">
        <f t="shared" si="55"/>
        <v>8</v>
      </c>
      <c r="IE54" s="26"/>
      <c r="IF54" s="26"/>
      <c r="IG54" s="26"/>
      <c r="IH54" s="26"/>
      <c r="II54" s="143"/>
      <c r="IJ54" s="95"/>
      <c r="IK54" s="26"/>
      <c r="IL54" s="141">
        <f t="shared" si="72"/>
        <v>144</v>
      </c>
      <c r="IM54" s="142">
        <f t="shared" si="56"/>
        <v>6.260869565217392</v>
      </c>
      <c r="IN54" s="97" t="str">
        <f t="shared" si="57"/>
        <v>TBK</v>
      </c>
    </row>
    <row r="55" spans="1:248" ht="15" customHeight="1">
      <c r="A55" s="20">
        <v>50</v>
      </c>
      <c r="B55" s="21">
        <v>50</v>
      </c>
      <c r="C55" s="47" t="s">
        <v>11</v>
      </c>
      <c r="D55" s="47" t="s">
        <v>103</v>
      </c>
      <c r="E55" s="199" t="s">
        <v>248</v>
      </c>
      <c r="F55" s="47"/>
      <c r="G55" s="114" t="s">
        <v>197</v>
      </c>
      <c r="H55" s="42">
        <v>7</v>
      </c>
      <c r="I55" s="42">
        <v>8</v>
      </c>
      <c r="J55" s="42">
        <v>8</v>
      </c>
      <c r="K55" s="41">
        <v>8</v>
      </c>
      <c r="L55" s="41"/>
      <c r="M55" s="66">
        <f t="shared" si="58"/>
        <v>8</v>
      </c>
      <c r="N55" s="41"/>
      <c r="O55" s="42">
        <v>7</v>
      </c>
      <c r="P55" s="42">
        <v>7</v>
      </c>
      <c r="Q55" s="42">
        <v>7</v>
      </c>
      <c r="R55" s="42">
        <v>6</v>
      </c>
      <c r="S55" s="41">
        <v>9</v>
      </c>
      <c r="T55" s="41"/>
      <c r="U55" s="66">
        <f t="shared" si="59"/>
        <v>8</v>
      </c>
      <c r="V55" s="102">
        <f t="shared" si="60"/>
        <v>8</v>
      </c>
      <c r="W55" s="42">
        <v>9</v>
      </c>
      <c r="X55" s="42">
        <v>9</v>
      </c>
      <c r="Y55" s="42">
        <v>8</v>
      </c>
      <c r="Z55" s="42">
        <v>8</v>
      </c>
      <c r="AA55" s="41">
        <v>9</v>
      </c>
      <c r="AB55" s="41"/>
      <c r="AC55" s="66">
        <f t="shared" si="61"/>
        <v>9</v>
      </c>
      <c r="AD55" s="41"/>
      <c r="AE55" s="42">
        <v>8</v>
      </c>
      <c r="AF55" s="42">
        <v>8</v>
      </c>
      <c r="AG55" s="42">
        <v>8</v>
      </c>
      <c r="AH55" s="42">
        <v>8</v>
      </c>
      <c r="AI55" s="42">
        <v>8</v>
      </c>
      <c r="AJ55" s="41">
        <v>7</v>
      </c>
      <c r="AK55" s="41"/>
      <c r="AL55" s="66">
        <f t="shared" si="62"/>
        <v>7</v>
      </c>
      <c r="AM55" s="41"/>
      <c r="AN55" s="42">
        <v>8</v>
      </c>
      <c r="AO55" s="42">
        <v>7</v>
      </c>
      <c r="AP55" s="42">
        <v>8</v>
      </c>
      <c r="AQ55" s="41">
        <v>7</v>
      </c>
      <c r="AR55" s="41"/>
      <c r="AS55" s="66">
        <f t="shared" si="63"/>
        <v>7</v>
      </c>
      <c r="AT55" s="41"/>
      <c r="AU55" s="42">
        <v>5</v>
      </c>
      <c r="AV55" s="42">
        <v>7</v>
      </c>
      <c r="AW55" s="42">
        <v>7</v>
      </c>
      <c r="AX55" s="41">
        <v>7</v>
      </c>
      <c r="AY55" s="41"/>
      <c r="AZ55" s="66">
        <f t="shared" si="64"/>
        <v>7</v>
      </c>
      <c r="BA55" s="102">
        <f t="shared" si="65"/>
        <v>7</v>
      </c>
      <c r="BB55" s="41">
        <v>8</v>
      </c>
      <c r="BC55" s="41">
        <v>7</v>
      </c>
      <c r="BD55" s="41">
        <v>8</v>
      </c>
      <c r="BE55" s="41">
        <v>7</v>
      </c>
      <c r="BF55" s="41"/>
      <c r="BG55" s="66">
        <f t="shared" si="66"/>
        <v>7</v>
      </c>
      <c r="BH55" s="41"/>
      <c r="BI55" s="42">
        <v>5</v>
      </c>
      <c r="BJ55" s="42">
        <v>7</v>
      </c>
      <c r="BK55" s="41">
        <v>6</v>
      </c>
      <c r="BL55" s="41"/>
      <c r="BM55" s="68">
        <f t="shared" si="67"/>
        <v>7.583333333333333</v>
      </c>
      <c r="BN55" s="99">
        <f t="shared" si="68"/>
        <v>7.583333333333333</v>
      </c>
      <c r="BO55" s="69" t="str">
        <f t="shared" si="69"/>
        <v>Kh¸</v>
      </c>
      <c r="BP55" s="42">
        <v>6</v>
      </c>
      <c r="BQ55" s="42">
        <v>7</v>
      </c>
      <c r="BR55" s="41">
        <v>7</v>
      </c>
      <c r="BS55" s="42">
        <v>7</v>
      </c>
      <c r="BT55" s="42"/>
      <c r="BU55" s="102">
        <f t="shared" si="15"/>
        <v>7</v>
      </c>
      <c r="BV55" s="42"/>
      <c r="BW55" s="42">
        <v>9</v>
      </c>
      <c r="BX55" s="42">
        <v>9</v>
      </c>
      <c r="BY55" s="42">
        <v>8</v>
      </c>
      <c r="BZ55" s="41"/>
      <c r="CA55" s="102">
        <f t="shared" si="16"/>
        <v>8</v>
      </c>
      <c r="CB55" s="102">
        <f t="shared" si="17"/>
        <v>8</v>
      </c>
      <c r="CC55" s="41">
        <v>8</v>
      </c>
      <c r="CD55" s="42">
        <v>9</v>
      </c>
      <c r="CE55" s="42">
        <v>6</v>
      </c>
      <c r="CF55" s="42"/>
      <c r="CG55" s="102">
        <f t="shared" si="18"/>
        <v>7</v>
      </c>
      <c r="CH55" s="102">
        <f t="shared" si="19"/>
        <v>7</v>
      </c>
      <c r="CI55" s="42">
        <v>6</v>
      </c>
      <c r="CJ55" s="41">
        <v>10</v>
      </c>
      <c r="CK55" s="41">
        <v>8</v>
      </c>
      <c r="CL55" s="66"/>
      <c r="CM55" s="102">
        <f t="shared" si="20"/>
        <v>8</v>
      </c>
      <c r="CN55" s="42"/>
      <c r="CO55" s="42">
        <v>7</v>
      </c>
      <c r="CP55" s="41">
        <v>7</v>
      </c>
      <c r="CQ55" s="41">
        <v>8</v>
      </c>
      <c r="CR55" s="66">
        <v>6</v>
      </c>
      <c r="CS55" s="41">
        <v>7</v>
      </c>
      <c r="CT55" s="41"/>
      <c r="CU55" s="102">
        <f t="shared" si="21"/>
        <v>7</v>
      </c>
      <c r="CV55" s="102">
        <f t="shared" si="22"/>
        <v>7</v>
      </c>
      <c r="CW55" s="41">
        <v>7</v>
      </c>
      <c r="CX55" s="41">
        <v>6</v>
      </c>
      <c r="CY55" s="41">
        <v>6</v>
      </c>
      <c r="CZ55" s="41">
        <v>8</v>
      </c>
      <c r="DA55" s="42">
        <v>6</v>
      </c>
      <c r="DB55" s="42"/>
      <c r="DC55" s="102">
        <f t="shared" si="23"/>
        <v>6</v>
      </c>
      <c r="DD55" s="41"/>
      <c r="DE55" s="42">
        <v>7</v>
      </c>
      <c r="DF55" s="42">
        <v>8</v>
      </c>
      <c r="DG55" s="42">
        <v>7</v>
      </c>
      <c r="DH55" s="41">
        <v>7</v>
      </c>
      <c r="DI55" s="41"/>
      <c r="DJ55" s="102">
        <f t="shared" si="24"/>
        <v>7</v>
      </c>
      <c r="DK55" s="41"/>
      <c r="DL55" s="41">
        <v>8</v>
      </c>
      <c r="DM55" s="66">
        <v>8</v>
      </c>
      <c r="DN55" s="41">
        <v>7</v>
      </c>
      <c r="DO55" s="95">
        <v>8</v>
      </c>
      <c r="DP55" s="95"/>
      <c r="DQ55" s="102">
        <f t="shared" si="25"/>
        <v>8</v>
      </c>
      <c r="DR55" s="95"/>
      <c r="DS55" s="99">
        <f t="shared" si="26"/>
        <v>7.130434782608695</v>
      </c>
      <c r="DT55" s="99">
        <f t="shared" si="27"/>
        <v>7.130434782608695</v>
      </c>
      <c r="DU55" s="97" t="str">
        <f t="shared" si="28"/>
        <v>Kh¸</v>
      </c>
      <c r="DV55" s="42">
        <v>7</v>
      </c>
      <c r="DW55" s="42">
        <v>8</v>
      </c>
      <c r="DX55" s="42">
        <v>7</v>
      </c>
      <c r="DY55" s="41">
        <v>8</v>
      </c>
      <c r="DZ55" s="41"/>
      <c r="EA55" s="102">
        <f t="shared" si="29"/>
        <v>8</v>
      </c>
      <c r="EB55" s="102">
        <f t="shared" si="30"/>
        <v>8</v>
      </c>
      <c r="EC55" s="41">
        <v>8</v>
      </c>
      <c r="ED55" s="41">
        <v>7</v>
      </c>
      <c r="EE55" s="41">
        <v>7</v>
      </c>
      <c r="EF55" s="41">
        <v>8</v>
      </c>
      <c r="EG55" s="41"/>
      <c r="EH55" s="102">
        <f t="shared" si="31"/>
        <v>8</v>
      </c>
      <c r="EI55" s="102">
        <f t="shared" si="32"/>
        <v>8</v>
      </c>
      <c r="EJ55" s="42">
        <v>6</v>
      </c>
      <c r="EK55" s="42">
        <v>8</v>
      </c>
      <c r="EL55" s="41">
        <v>7</v>
      </c>
      <c r="EM55" s="41">
        <v>8</v>
      </c>
      <c r="EN55" s="66">
        <v>9</v>
      </c>
      <c r="EO55" s="66"/>
      <c r="EP55" s="102">
        <f t="shared" si="33"/>
        <v>8</v>
      </c>
      <c r="EQ55" s="41"/>
      <c r="ER55" s="41">
        <v>6</v>
      </c>
      <c r="ES55" s="41">
        <v>7</v>
      </c>
      <c r="ET55" s="41">
        <v>7</v>
      </c>
      <c r="EU55" s="41">
        <v>6</v>
      </c>
      <c r="EV55" s="41">
        <v>7</v>
      </c>
      <c r="EW55" s="41">
        <v>7</v>
      </c>
      <c r="EX55" s="41"/>
      <c r="EY55" s="102">
        <f t="shared" si="34"/>
        <v>7</v>
      </c>
      <c r="EZ55" s="102">
        <f t="shared" si="35"/>
        <v>7</v>
      </c>
      <c r="FA55" s="41">
        <v>7</v>
      </c>
      <c r="FB55" s="41">
        <v>8</v>
      </c>
      <c r="FC55" s="41">
        <v>7</v>
      </c>
      <c r="FD55" s="41">
        <v>8</v>
      </c>
      <c r="FE55" s="41">
        <v>8</v>
      </c>
      <c r="FF55" s="41">
        <v>9</v>
      </c>
      <c r="FG55" s="42"/>
      <c r="FH55" s="102">
        <f t="shared" si="36"/>
        <v>9</v>
      </c>
      <c r="FI55" s="42"/>
      <c r="FJ55" s="41">
        <v>7</v>
      </c>
      <c r="FK55" s="41">
        <v>8</v>
      </c>
      <c r="FL55" s="66">
        <v>8</v>
      </c>
      <c r="FM55" s="66">
        <v>8</v>
      </c>
      <c r="FN55" s="66"/>
      <c r="FO55" s="102">
        <f t="shared" si="37"/>
        <v>8</v>
      </c>
      <c r="FP55" s="41"/>
      <c r="FQ55" s="42">
        <v>8</v>
      </c>
      <c r="FR55" s="42">
        <v>8</v>
      </c>
      <c r="FS55" s="42">
        <v>5</v>
      </c>
      <c r="FT55" s="41">
        <v>9</v>
      </c>
      <c r="FU55" s="41"/>
      <c r="FV55" s="102">
        <f t="shared" si="38"/>
        <v>8</v>
      </c>
      <c r="FW55" s="102">
        <f t="shared" si="39"/>
        <v>8</v>
      </c>
      <c r="FX55" s="67">
        <v>5</v>
      </c>
      <c r="FY55" s="67">
        <v>7</v>
      </c>
      <c r="FZ55" s="102">
        <v>6</v>
      </c>
      <c r="GA55" s="102"/>
      <c r="GB55" s="102">
        <f t="shared" si="40"/>
        <v>6</v>
      </c>
      <c r="GC55" s="99">
        <f t="shared" si="70"/>
        <v>8</v>
      </c>
      <c r="GD55" s="99">
        <f t="shared" si="71"/>
        <v>8</v>
      </c>
      <c r="GE55" s="97" t="str">
        <f t="shared" si="41"/>
        <v>Giái</v>
      </c>
      <c r="GF55" s="95">
        <v>8</v>
      </c>
      <c r="GG55" s="95">
        <v>7</v>
      </c>
      <c r="GH55" s="95">
        <v>6</v>
      </c>
      <c r="GI55" s="95"/>
      <c r="GJ55" s="102">
        <f t="shared" si="42"/>
        <v>6</v>
      </c>
      <c r="GK55" s="102">
        <f t="shared" si="43"/>
        <v>6</v>
      </c>
      <c r="GL55" s="95">
        <v>8</v>
      </c>
      <c r="GM55" s="95">
        <v>7</v>
      </c>
      <c r="GN55" s="95">
        <v>8</v>
      </c>
      <c r="GO55" s="95">
        <v>7</v>
      </c>
      <c r="GP55" s="95">
        <v>7</v>
      </c>
      <c r="GQ55" s="95"/>
      <c r="GR55" s="102">
        <f t="shared" si="44"/>
        <v>7</v>
      </c>
      <c r="GS55" s="102">
        <f t="shared" si="45"/>
        <v>7</v>
      </c>
      <c r="GT55" s="95">
        <v>7</v>
      </c>
      <c r="GU55" s="95">
        <v>6</v>
      </c>
      <c r="GV55" s="95">
        <v>5</v>
      </c>
      <c r="GW55" s="95">
        <v>8</v>
      </c>
      <c r="GX55" s="95"/>
      <c r="GY55" s="102">
        <f t="shared" si="46"/>
        <v>7</v>
      </c>
      <c r="GZ55" s="102">
        <f t="shared" si="47"/>
        <v>7</v>
      </c>
      <c r="HA55" s="95">
        <v>7</v>
      </c>
      <c r="HB55" s="95">
        <v>10</v>
      </c>
      <c r="HC55" s="95">
        <v>8</v>
      </c>
      <c r="HD55" s="95">
        <v>7</v>
      </c>
      <c r="HE55" s="95"/>
      <c r="HF55" s="102">
        <f t="shared" si="48"/>
        <v>7</v>
      </c>
      <c r="HG55" s="102">
        <f t="shared" si="49"/>
        <v>7</v>
      </c>
      <c r="HH55" s="95">
        <v>6</v>
      </c>
      <c r="HI55" s="95">
        <v>7</v>
      </c>
      <c r="HJ55" s="95">
        <v>8</v>
      </c>
      <c r="HK55" s="95"/>
      <c r="HL55" s="102">
        <f t="shared" si="50"/>
        <v>8</v>
      </c>
      <c r="HM55" s="102">
        <f t="shared" si="51"/>
        <v>8</v>
      </c>
      <c r="HN55" s="95">
        <v>7</v>
      </c>
      <c r="HO55" s="95">
        <v>7</v>
      </c>
      <c r="HP55" s="95">
        <v>7</v>
      </c>
      <c r="HQ55" s="95">
        <v>7</v>
      </c>
      <c r="HR55" s="95">
        <v>8</v>
      </c>
      <c r="HS55" s="95"/>
      <c r="HT55" s="102">
        <f t="shared" si="52"/>
        <v>8</v>
      </c>
      <c r="HU55" s="102">
        <f t="shared" si="53"/>
        <v>8</v>
      </c>
      <c r="HV55" s="95">
        <v>8</v>
      </c>
      <c r="HW55" s="95">
        <v>9</v>
      </c>
      <c r="HX55" s="95">
        <v>9</v>
      </c>
      <c r="HY55" s="95">
        <v>8</v>
      </c>
      <c r="HZ55" s="95">
        <v>8</v>
      </c>
      <c r="IA55" s="95">
        <v>8</v>
      </c>
      <c r="IB55" s="95"/>
      <c r="IC55" s="102">
        <f t="shared" si="54"/>
        <v>8</v>
      </c>
      <c r="ID55" s="102">
        <f t="shared" si="55"/>
        <v>8</v>
      </c>
      <c r="IE55" s="95"/>
      <c r="IF55" s="95"/>
      <c r="IG55" s="95"/>
      <c r="IH55" s="95"/>
      <c r="II55" s="95"/>
      <c r="IJ55" s="95"/>
      <c r="IK55" s="95"/>
      <c r="IL55" s="141">
        <f t="shared" si="72"/>
        <v>170</v>
      </c>
      <c r="IM55" s="142">
        <f t="shared" si="56"/>
        <v>7.391304347826087</v>
      </c>
      <c r="IN55" s="97" t="str">
        <f t="shared" si="57"/>
        <v>Kh¸</v>
      </c>
    </row>
    <row r="56" spans="1:248" ht="16.5" customHeight="1">
      <c r="A56" s="20">
        <v>51</v>
      </c>
      <c r="B56" s="21">
        <v>51</v>
      </c>
      <c r="C56" s="47" t="s">
        <v>104</v>
      </c>
      <c r="D56" s="47" t="s">
        <v>43</v>
      </c>
      <c r="E56" s="199" t="s">
        <v>249</v>
      </c>
      <c r="F56" s="47"/>
      <c r="G56" s="114" t="s">
        <v>197</v>
      </c>
      <c r="H56" s="42">
        <v>9</v>
      </c>
      <c r="I56" s="42">
        <v>9</v>
      </c>
      <c r="J56" s="42">
        <v>8</v>
      </c>
      <c r="K56" s="41">
        <v>5</v>
      </c>
      <c r="L56" s="41"/>
      <c r="M56" s="66">
        <f t="shared" si="58"/>
        <v>6</v>
      </c>
      <c r="N56" s="41"/>
      <c r="O56" s="42">
        <v>7</v>
      </c>
      <c r="P56" s="42">
        <v>7</v>
      </c>
      <c r="Q56" s="42">
        <v>7</v>
      </c>
      <c r="R56" s="42">
        <v>7</v>
      </c>
      <c r="S56" s="41">
        <v>6</v>
      </c>
      <c r="T56" s="41"/>
      <c r="U56" s="66">
        <f t="shared" si="59"/>
        <v>6</v>
      </c>
      <c r="V56" s="102">
        <f t="shared" si="60"/>
        <v>6</v>
      </c>
      <c r="W56" s="42">
        <v>7</v>
      </c>
      <c r="X56" s="42">
        <v>8</v>
      </c>
      <c r="Y56" s="42">
        <v>5</v>
      </c>
      <c r="Z56" s="42">
        <v>7</v>
      </c>
      <c r="AA56" s="41">
        <v>6</v>
      </c>
      <c r="AB56" s="41"/>
      <c r="AC56" s="66">
        <f t="shared" si="61"/>
        <v>6</v>
      </c>
      <c r="AD56" s="41"/>
      <c r="AE56" s="42">
        <v>8</v>
      </c>
      <c r="AF56" s="42">
        <v>8</v>
      </c>
      <c r="AG56" s="42">
        <v>8</v>
      </c>
      <c r="AH56" s="42">
        <v>8</v>
      </c>
      <c r="AI56" s="42">
        <v>8</v>
      </c>
      <c r="AJ56" s="41">
        <v>7</v>
      </c>
      <c r="AK56" s="41"/>
      <c r="AL56" s="66">
        <f t="shared" si="62"/>
        <v>7</v>
      </c>
      <c r="AM56" s="41"/>
      <c r="AN56" s="42">
        <v>8</v>
      </c>
      <c r="AO56" s="42">
        <v>7</v>
      </c>
      <c r="AP56" s="42">
        <v>8</v>
      </c>
      <c r="AQ56" s="41">
        <v>6</v>
      </c>
      <c r="AR56" s="41"/>
      <c r="AS56" s="66">
        <f t="shared" si="63"/>
        <v>7</v>
      </c>
      <c r="AT56" s="41"/>
      <c r="AU56" s="42">
        <v>7</v>
      </c>
      <c r="AV56" s="42">
        <v>5</v>
      </c>
      <c r="AW56" s="42">
        <v>7</v>
      </c>
      <c r="AX56" s="40">
        <v>3</v>
      </c>
      <c r="AY56" s="41">
        <v>5</v>
      </c>
      <c r="AZ56" s="87">
        <f t="shared" si="64"/>
        <v>4</v>
      </c>
      <c r="BA56" s="102">
        <f t="shared" si="65"/>
        <v>5</v>
      </c>
      <c r="BB56" s="41">
        <v>8</v>
      </c>
      <c r="BC56" s="41">
        <v>7</v>
      </c>
      <c r="BD56" s="41">
        <v>8</v>
      </c>
      <c r="BE56" s="41">
        <v>5</v>
      </c>
      <c r="BF56" s="41"/>
      <c r="BG56" s="66">
        <f t="shared" si="66"/>
        <v>6</v>
      </c>
      <c r="BH56" s="41"/>
      <c r="BI56" s="42">
        <v>6</v>
      </c>
      <c r="BJ56" s="42">
        <v>7</v>
      </c>
      <c r="BK56" s="41">
        <v>7</v>
      </c>
      <c r="BL56" s="41"/>
      <c r="BM56" s="68">
        <f t="shared" si="67"/>
        <v>6.083333333333333</v>
      </c>
      <c r="BN56" s="99">
        <f t="shared" si="68"/>
        <v>6.208333333333333</v>
      </c>
      <c r="BO56" s="69" t="str">
        <f t="shared" si="69"/>
        <v>TBK</v>
      </c>
      <c r="BP56" s="42">
        <v>7</v>
      </c>
      <c r="BQ56" s="42">
        <v>7</v>
      </c>
      <c r="BR56" s="41">
        <v>7</v>
      </c>
      <c r="BS56" s="42">
        <v>8</v>
      </c>
      <c r="BT56" s="42"/>
      <c r="BU56" s="102">
        <f t="shared" si="15"/>
        <v>8</v>
      </c>
      <c r="BV56" s="42"/>
      <c r="BW56" s="42">
        <v>8</v>
      </c>
      <c r="BX56" s="42">
        <v>9</v>
      </c>
      <c r="BY56" s="42">
        <v>5</v>
      </c>
      <c r="BZ56" s="41"/>
      <c r="CA56" s="102">
        <f t="shared" si="16"/>
        <v>6</v>
      </c>
      <c r="CB56" s="102">
        <f t="shared" si="17"/>
        <v>6</v>
      </c>
      <c r="CC56" s="41">
        <v>8</v>
      </c>
      <c r="CD56" s="42">
        <v>10</v>
      </c>
      <c r="CE56" s="42">
        <v>8</v>
      </c>
      <c r="CF56" s="42"/>
      <c r="CG56" s="102">
        <f t="shared" si="18"/>
        <v>8</v>
      </c>
      <c r="CH56" s="102">
        <f t="shared" si="19"/>
        <v>8</v>
      </c>
      <c r="CI56" s="42">
        <v>7</v>
      </c>
      <c r="CJ56" s="41">
        <v>8</v>
      </c>
      <c r="CK56" s="41">
        <v>9</v>
      </c>
      <c r="CL56" s="66"/>
      <c r="CM56" s="102">
        <f t="shared" si="20"/>
        <v>9</v>
      </c>
      <c r="CN56" s="42"/>
      <c r="CO56" s="42">
        <v>4</v>
      </c>
      <c r="CP56" s="41">
        <v>6</v>
      </c>
      <c r="CQ56" s="41">
        <v>8</v>
      </c>
      <c r="CR56" s="66">
        <v>6</v>
      </c>
      <c r="CS56" s="40">
        <v>3</v>
      </c>
      <c r="CT56" s="41">
        <v>4</v>
      </c>
      <c r="CU56" s="104">
        <f t="shared" si="21"/>
        <v>4</v>
      </c>
      <c r="CV56" s="102">
        <f t="shared" si="22"/>
        <v>5</v>
      </c>
      <c r="CW56" s="41">
        <v>7</v>
      </c>
      <c r="CX56" s="41">
        <v>7</v>
      </c>
      <c r="CY56" s="41">
        <v>6</v>
      </c>
      <c r="CZ56" s="41">
        <v>6</v>
      </c>
      <c r="DA56" s="42">
        <v>5</v>
      </c>
      <c r="DB56" s="42"/>
      <c r="DC56" s="102">
        <f t="shared" si="23"/>
        <v>5</v>
      </c>
      <c r="DD56" s="41"/>
      <c r="DE56" s="42">
        <v>7</v>
      </c>
      <c r="DF56" s="42">
        <v>8</v>
      </c>
      <c r="DG56" s="42">
        <v>7</v>
      </c>
      <c r="DH56" s="41">
        <v>5</v>
      </c>
      <c r="DI56" s="41"/>
      <c r="DJ56" s="102">
        <f t="shared" si="24"/>
        <v>6</v>
      </c>
      <c r="DK56" s="41"/>
      <c r="DL56" s="41">
        <v>7</v>
      </c>
      <c r="DM56" s="66">
        <v>8</v>
      </c>
      <c r="DN56" s="41">
        <v>8</v>
      </c>
      <c r="DO56" s="95">
        <v>8</v>
      </c>
      <c r="DP56" s="95"/>
      <c r="DQ56" s="102">
        <f t="shared" si="25"/>
        <v>8</v>
      </c>
      <c r="DR56" s="95"/>
      <c r="DS56" s="99">
        <f t="shared" si="26"/>
        <v>6.434782608695652</v>
      </c>
      <c r="DT56" s="99">
        <f t="shared" si="27"/>
        <v>6.608695652173913</v>
      </c>
      <c r="DU56" s="97" t="str">
        <f t="shared" si="28"/>
        <v>TBK</v>
      </c>
      <c r="DV56" s="42">
        <v>7</v>
      </c>
      <c r="DW56" s="42">
        <v>6</v>
      </c>
      <c r="DX56" s="42">
        <v>7</v>
      </c>
      <c r="DY56" s="41">
        <v>8</v>
      </c>
      <c r="DZ56" s="41"/>
      <c r="EA56" s="102">
        <f t="shared" si="29"/>
        <v>8</v>
      </c>
      <c r="EB56" s="102">
        <f t="shared" si="30"/>
        <v>8</v>
      </c>
      <c r="EC56" s="41">
        <v>7</v>
      </c>
      <c r="ED56" s="41">
        <v>8</v>
      </c>
      <c r="EE56" s="41">
        <v>7</v>
      </c>
      <c r="EF56" s="41">
        <v>6</v>
      </c>
      <c r="EG56" s="41"/>
      <c r="EH56" s="102">
        <f t="shared" si="31"/>
        <v>6</v>
      </c>
      <c r="EI56" s="102">
        <f t="shared" si="32"/>
        <v>6</v>
      </c>
      <c r="EJ56" s="42">
        <v>6</v>
      </c>
      <c r="EK56" s="42">
        <v>7</v>
      </c>
      <c r="EL56" s="41">
        <v>7</v>
      </c>
      <c r="EM56" s="41">
        <v>6</v>
      </c>
      <c r="EN56" s="66">
        <v>8</v>
      </c>
      <c r="EO56" s="66"/>
      <c r="EP56" s="102">
        <f t="shared" si="33"/>
        <v>8</v>
      </c>
      <c r="EQ56" s="41"/>
      <c r="ER56" s="41">
        <v>4</v>
      </c>
      <c r="ES56" s="41">
        <v>6</v>
      </c>
      <c r="ET56" s="41">
        <v>7</v>
      </c>
      <c r="EU56" s="41">
        <v>8</v>
      </c>
      <c r="EV56" s="41">
        <v>7</v>
      </c>
      <c r="EW56" s="40">
        <v>4</v>
      </c>
      <c r="EX56" s="41"/>
      <c r="EY56" s="102">
        <f t="shared" si="34"/>
        <v>5</v>
      </c>
      <c r="EZ56" s="102">
        <f t="shared" si="35"/>
        <v>5</v>
      </c>
      <c r="FA56" s="41">
        <v>8</v>
      </c>
      <c r="FB56" s="41">
        <v>8</v>
      </c>
      <c r="FC56" s="41">
        <v>8</v>
      </c>
      <c r="FD56" s="41">
        <v>8</v>
      </c>
      <c r="FE56" s="41">
        <v>8</v>
      </c>
      <c r="FF56" s="41">
        <v>8</v>
      </c>
      <c r="FG56" s="42"/>
      <c r="FH56" s="102">
        <f t="shared" si="36"/>
        <v>8</v>
      </c>
      <c r="FI56" s="42"/>
      <c r="FJ56" s="41">
        <v>8</v>
      </c>
      <c r="FK56" s="41">
        <v>8</v>
      </c>
      <c r="FL56" s="66">
        <v>7</v>
      </c>
      <c r="FM56" s="66">
        <v>8</v>
      </c>
      <c r="FN56" s="66"/>
      <c r="FO56" s="102">
        <f t="shared" si="37"/>
        <v>8</v>
      </c>
      <c r="FP56" s="41"/>
      <c r="FQ56" s="42">
        <v>8</v>
      </c>
      <c r="FR56" s="42">
        <v>8</v>
      </c>
      <c r="FS56" s="42">
        <v>6</v>
      </c>
      <c r="FT56" s="40">
        <v>4</v>
      </c>
      <c r="FU56" s="41"/>
      <c r="FV56" s="102">
        <f t="shared" si="38"/>
        <v>5</v>
      </c>
      <c r="FW56" s="102">
        <f t="shared" si="39"/>
        <v>5</v>
      </c>
      <c r="FX56" s="67">
        <v>6</v>
      </c>
      <c r="FY56" s="67">
        <v>7</v>
      </c>
      <c r="FZ56" s="102">
        <v>7</v>
      </c>
      <c r="GA56" s="102"/>
      <c r="GB56" s="102">
        <f t="shared" si="40"/>
        <v>7</v>
      </c>
      <c r="GC56" s="99">
        <f t="shared" si="70"/>
        <v>6.846153846153846</v>
      </c>
      <c r="GD56" s="99">
        <f t="shared" si="71"/>
        <v>6.846153846153846</v>
      </c>
      <c r="GE56" s="97" t="str">
        <f t="shared" si="41"/>
        <v>TBK</v>
      </c>
      <c r="GF56" s="95">
        <v>8</v>
      </c>
      <c r="GG56" s="95">
        <v>6</v>
      </c>
      <c r="GH56" s="95">
        <v>7</v>
      </c>
      <c r="GI56" s="95"/>
      <c r="GJ56" s="102">
        <f t="shared" si="42"/>
        <v>7</v>
      </c>
      <c r="GK56" s="102">
        <f t="shared" si="43"/>
        <v>7</v>
      </c>
      <c r="GL56" s="95">
        <v>8</v>
      </c>
      <c r="GM56" s="95">
        <v>7</v>
      </c>
      <c r="GN56" s="95">
        <v>8</v>
      </c>
      <c r="GO56" s="95">
        <v>7</v>
      </c>
      <c r="GP56" s="95">
        <v>8</v>
      </c>
      <c r="GQ56" s="95"/>
      <c r="GR56" s="102">
        <f t="shared" si="44"/>
        <v>8</v>
      </c>
      <c r="GS56" s="102">
        <f t="shared" si="45"/>
        <v>8</v>
      </c>
      <c r="GT56" s="95">
        <v>6</v>
      </c>
      <c r="GU56" s="95">
        <v>6</v>
      </c>
      <c r="GV56" s="95">
        <v>7</v>
      </c>
      <c r="GW56" s="95">
        <v>7</v>
      </c>
      <c r="GX56" s="95"/>
      <c r="GY56" s="102">
        <f t="shared" si="46"/>
        <v>7</v>
      </c>
      <c r="GZ56" s="102">
        <f t="shared" si="47"/>
        <v>7</v>
      </c>
      <c r="HA56" s="95">
        <v>6</v>
      </c>
      <c r="HB56" s="95">
        <v>8</v>
      </c>
      <c r="HC56" s="95">
        <v>8</v>
      </c>
      <c r="HD56" s="95">
        <v>5</v>
      </c>
      <c r="HE56" s="95"/>
      <c r="HF56" s="102">
        <f t="shared" si="48"/>
        <v>6</v>
      </c>
      <c r="HG56" s="102">
        <f t="shared" si="49"/>
        <v>6</v>
      </c>
      <c r="HH56" s="95">
        <v>5</v>
      </c>
      <c r="HI56" s="95">
        <v>6</v>
      </c>
      <c r="HJ56" s="95">
        <v>6</v>
      </c>
      <c r="HK56" s="95"/>
      <c r="HL56" s="102">
        <f t="shared" si="50"/>
        <v>6</v>
      </c>
      <c r="HM56" s="102">
        <f t="shared" si="51"/>
        <v>6</v>
      </c>
      <c r="HN56" s="95">
        <v>8</v>
      </c>
      <c r="HO56" s="95">
        <v>8</v>
      </c>
      <c r="HP56" s="95">
        <v>7</v>
      </c>
      <c r="HQ56" s="95">
        <v>8</v>
      </c>
      <c r="HR56" s="95">
        <v>7</v>
      </c>
      <c r="HS56" s="95"/>
      <c r="HT56" s="102">
        <f t="shared" si="52"/>
        <v>8</v>
      </c>
      <c r="HU56" s="102">
        <f t="shared" si="53"/>
        <v>7</v>
      </c>
      <c r="HV56" s="95">
        <v>9</v>
      </c>
      <c r="HW56" s="95">
        <v>8</v>
      </c>
      <c r="HX56" s="95">
        <v>8</v>
      </c>
      <c r="HY56" s="95">
        <v>8</v>
      </c>
      <c r="HZ56" s="95">
        <v>8</v>
      </c>
      <c r="IA56" s="95">
        <v>9</v>
      </c>
      <c r="IB56" s="95"/>
      <c r="IC56" s="102">
        <f t="shared" si="54"/>
        <v>9</v>
      </c>
      <c r="ID56" s="102">
        <f t="shared" si="55"/>
        <v>9</v>
      </c>
      <c r="IE56" s="95"/>
      <c r="IF56" s="95"/>
      <c r="IG56" s="95"/>
      <c r="IH56" s="95"/>
      <c r="II56" s="95"/>
      <c r="IJ56" s="95"/>
      <c r="IK56" s="95"/>
      <c r="IL56" s="141">
        <f t="shared" si="72"/>
        <v>170</v>
      </c>
      <c r="IM56" s="142">
        <f t="shared" si="56"/>
        <v>7.391304347826087</v>
      </c>
      <c r="IN56" s="97" t="str">
        <f t="shared" si="57"/>
        <v>Kh¸</v>
      </c>
    </row>
    <row r="57" spans="1:248" ht="16.5" customHeight="1">
      <c r="A57" s="28">
        <v>52</v>
      </c>
      <c r="B57" s="29">
        <v>52</v>
      </c>
      <c r="C57" s="85" t="s">
        <v>13</v>
      </c>
      <c r="D57" s="85" t="s">
        <v>43</v>
      </c>
      <c r="E57" s="199" t="s">
        <v>250</v>
      </c>
      <c r="F57" s="85"/>
      <c r="G57" s="198" t="s">
        <v>197</v>
      </c>
      <c r="H57" s="46">
        <v>6</v>
      </c>
      <c r="I57" s="46">
        <v>9</v>
      </c>
      <c r="J57" s="46">
        <v>8</v>
      </c>
      <c r="K57" s="51">
        <v>5</v>
      </c>
      <c r="L57" s="51"/>
      <c r="M57" s="52">
        <f t="shared" si="58"/>
        <v>6</v>
      </c>
      <c r="N57" s="51"/>
      <c r="O57" s="46">
        <v>6</v>
      </c>
      <c r="P57" s="46">
        <v>7</v>
      </c>
      <c r="Q57" s="46">
        <v>7</v>
      </c>
      <c r="R57" s="46">
        <v>7</v>
      </c>
      <c r="S57" s="51">
        <v>7</v>
      </c>
      <c r="T57" s="51"/>
      <c r="U57" s="52">
        <f t="shared" si="59"/>
        <v>7</v>
      </c>
      <c r="V57" s="103">
        <f t="shared" si="60"/>
        <v>7</v>
      </c>
      <c r="W57" s="46">
        <v>8</v>
      </c>
      <c r="X57" s="46">
        <v>7</v>
      </c>
      <c r="Y57" s="46">
        <v>5</v>
      </c>
      <c r="Z57" s="46">
        <v>7</v>
      </c>
      <c r="AA57" s="51">
        <v>6</v>
      </c>
      <c r="AB57" s="51"/>
      <c r="AC57" s="52">
        <f t="shared" si="61"/>
        <v>6</v>
      </c>
      <c r="AD57" s="51"/>
      <c r="AE57" s="46">
        <v>8</v>
      </c>
      <c r="AF57" s="46">
        <v>8</v>
      </c>
      <c r="AG57" s="46">
        <v>8</v>
      </c>
      <c r="AH57" s="46">
        <v>8</v>
      </c>
      <c r="AI57" s="46">
        <v>8</v>
      </c>
      <c r="AJ57" s="51">
        <v>8</v>
      </c>
      <c r="AK57" s="51"/>
      <c r="AL57" s="52">
        <f t="shared" si="62"/>
        <v>8</v>
      </c>
      <c r="AM57" s="51"/>
      <c r="AN57" s="46">
        <v>7</v>
      </c>
      <c r="AO57" s="46">
        <v>8</v>
      </c>
      <c r="AP57" s="46">
        <v>8</v>
      </c>
      <c r="AQ57" s="51">
        <v>8</v>
      </c>
      <c r="AR57" s="51"/>
      <c r="AS57" s="52">
        <f t="shared" si="63"/>
        <v>8</v>
      </c>
      <c r="AT57" s="51"/>
      <c r="AU57" s="46">
        <v>6</v>
      </c>
      <c r="AV57" s="46">
        <v>6</v>
      </c>
      <c r="AW57" s="46">
        <v>7</v>
      </c>
      <c r="AX57" s="51">
        <v>6</v>
      </c>
      <c r="AY57" s="51"/>
      <c r="AZ57" s="52">
        <f t="shared" si="64"/>
        <v>6</v>
      </c>
      <c r="BA57" s="103">
        <f t="shared" si="65"/>
        <v>6</v>
      </c>
      <c r="BB57" s="51">
        <v>6</v>
      </c>
      <c r="BC57" s="51">
        <v>4</v>
      </c>
      <c r="BD57" s="51">
        <v>8</v>
      </c>
      <c r="BE57" s="51">
        <v>6</v>
      </c>
      <c r="BF57" s="51"/>
      <c r="BG57" s="52">
        <f t="shared" si="66"/>
        <v>6</v>
      </c>
      <c r="BH57" s="51"/>
      <c r="BI57" s="46">
        <v>6</v>
      </c>
      <c r="BJ57" s="46">
        <v>6</v>
      </c>
      <c r="BK57" s="51">
        <v>7</v>
      </c>
      <c r="BL57" s="51"/>
      <c r="BM57" s="72">
        <f t="shared" si="67"/>
        <v>6.791666666666667</v>
      </c>
      <c r="BN57" s="100">
        <f t="shared" si="68"/>
        <v>6.791666666666667</v>
      </c>
      <c r="BO57" s="73" t="str">
        <f t="shared" si="69"/>
        <v>TBK</v>
      </c>
      <c r="BP57" s="46">
        <v>7</v>
      </c>
      <c r="BQ57" s="46">
        <v>8</v>
      </c>
      <c r="BR57" s="51">
        <v>7</v>
      </c>
      <c r="BS57" s="46">
        <v>8</v>
      </c>
      <c r="BT57" s="46"/>
      <c r="BU57" s="103">
        <f t="shared" si="15"/>
        <v>8</v>
      </c>
      <c r="BV57" s="46"/>
      <c r="BW57" s="46">
        <v>8</v>
      </c>
      <c r="BX57" s="46">
        <v>7</v>
      </c>
      <c r="BY57" s="46">
        <v>8</v>
      </c>
      <c r="BZ57" s="51"/>
      <c r="CA57" s="103">
        <f t="shared" si="16"/>
        <v>8</v>
      </c>
      <c r="CB57" s="103">
        <f t="shared" si="17"/>
        <v>8</v>
      </c>
      <c r="CC57" s="51">
        <v>8</v>
      </c>
      <c r="CD57" s="46">
        <v>8</v>
      </c>
      <c r="CE57" s="46">
        <v>7</v>
      </c>
      <c r="CF57" s="46"/>
      <c r="CG57" s="103">
        <f t="shared" si="18"/>
        <v>7</v>
      </c>
      <c r="CH57" s="103">
        <f t="shared" si="19"/>
        <v>7</v>
      </c>
      <c r="CI57" s="46">
        <v>5</v>
      </c>
      <c r="CJ57" s="51">
        <v>8</v>
      </c>
      <c r="CK57" s="51">
        <v>9</v>
      </c>
      <c r="CL57" s="52"/>
      <c r="CM57" s="103">
        <f t="shared" si="20"/>
        <v>8</v>
      </c>
      <c r="CN57" s="46"/>
      <c r="CO57" s="46">
        <v>3</v>
      </c>
      <c r="CP57" s="51">
        <v>7</v>
      </c>
      <c r="CQ57" s="51">
        <v>8</v>
      </c>
      <c r="CR57" s="52">
        <v>6</v>
      </c>
      <c r="CS57" s="51">
        <v>5</v>
      </c>
      <c r="CT57" s="51"/>
      <c r="CU57" s="103">
        <f t="shared" si="21"/>
        <v>5</v>
      </c>
      <c r="CV57" s="103">
        <f t="shared" si="22"/>
        <v>5</v>
      </c>
      <c r="CW57" s="51">
        <v>6</v>
      </c>
      <c r="CX57" s="51">
        <v>6</v>
      </c>
      <c r="CY57" s="51">
        <v>7</v>
      </c>
      <c r="CZ57" s="51">
        <v>8</v>
      </c>
      <c r="DA57" s="46">
        <v>7</v>
      </c>
      <c r="DB57" s="46"/>
      <c r="DC57" s="103">
        <f t="shared" si="23"/>
        <v>7</v>
      </c>
      <c r="DD57" s="51"/>
      <c r="DE57" s="46">
        <v>8</v>
      </c>
      <c r="DF57" s="46">
        <v>6</v>
      </c>
      <c r="DG57" s="46">
        <v>7</v>
      </c>
      <c r="DH57" s="51">
        <v>7</v>
      </c>
      <c r="DI57" s="51"/>
      <c r="DJ57" s="103">
        <f t="shared" si="24"/>
        <v>7</v>
      </c>
      <c r="DK57" s="51"/>
      <c r="DL57" s="51">
        <v>7</v>
      </c>
      <c r="DM57" s="52">
        <v>7</v>
      </c>
      <c r="DN57" s="51">
        <v>8</v>
      </c>
      <c r="DO57" s="31">
        <v>7</v>
      </c>
      <c r="DP57" s="31"/>
      <c r="DQ57" s="103">
        <f t="shared" si="25"/>
        <v>7</v>
      </c>
      <c r="DR57" s="31"/>
      <c r="DS57" s="100">
        <f t="shared" si="26"/>
        <v>6.956521739130435</v>
      </c>
      <c r="DT57" s="100">
        <f t="shared" si="27"/>
        <v>6.956521739130435</v>
      </c>
      <c r="DU57" s="150" t="str">
        <f t="shared" si="28"/>
        <v>TBK</v>
      </c>
      <c r="DV57" s="46">
        <v>7</v>
      </c>
      <c r="DW57" s="46">
        <v>6</v>
      </c>
      <c r="DX57" s="46">
        <v>6</v>
      </c>
      <c r="DY57" s="51">
        <v>9</v>
      </c>
      <c r="DZ57" s="51"/>
      <c r="EA57" s="103">
        <f t="shared" si="29"/>
        <v>8</v>
      </c>
      <c r="EB57" s="103">
        <f t="shared" si="30"/>
        <v>8</v>
      </c>
      <c r="EC57" s="51">
        <v>8</v>
      </c>
      <c r="ED57" s="51">
        <v>7</v>
      </c>
      <c r="EE57" s="51">
        <v>8</v>
      </c>
      <c r="EF57" s="51">
        <v>7</v>
      </c>
      <c r="EG57" s="51"/>
      <c r="EH57" s="103">
        <f t="shared" si="31"/>
        <v>7</v>
      </c>
      <c r="EI57" s="103">
        <f t="shared" si="32"/>
        <v>7</v>
      </c>
      <c r="EJ57" s="46">
        <v>6</v>
      </c>
      <c r="EK57" s="46">
        <v>8</v>
      </c>
      <c r="EL57" s="51">
        <v>8</v>
      </c>
      <c r="EM57" s="51">
        <v>7</v>
      </c>
      <c r="EN57" s="52">
        <v>8</v>
      </c>
      <c r="EO57" s="52"/>
      <c r="EP57" s="103">
        <f t="shared" si="33"/>
        <v>8</v>
      </c>
      <c r="EQ57" s="51"/>
      <c r="ER57" s="51">
        <v>6</v>
      </c>
      <c r="ES57" s="51">
        <v>7</v>
      </c>
      <c r="ET57" s="51">
        <v>7</v>
      </c>
      <c r="EU57" s="51">
        <v>7</v>
      </c>
      <c r="EV57" s="51">
        <v>7</v>
      </c>
      <c r="EW57" s="51">
        <v>8</v>
      </c>
      <c r="EX57" s="51"/>
      <c r="EY57" s="103">
        <f t="shared" si="34"/>
        <v>8</v>
      </c>
      <c r="EZ57" s="103">
        <f t="shared" si="35"/>
        <v>8</v>
      </c>
      <c r="FA57" s="51">
        <v>7</v>
      </c>
      <c r="FB57" s="51">
        <v>8</v>
      </c>
      <c r="FC57" s="51">
        <v>9</v>
      </c>
      <c r="FD57" s="51">
        <v>8</v>
      </c>
      <c r="FE57" s="51">
        <v>8</v>
      </c>
      <c r="FF57" s="51">
        <v>8</v>
      </c>
      <c r="FG57" s="46"/>
      <c r="FH57" s="103">
        <f t="shared" si="36"/>
        <v>8</v>
      </c>
      <c r="FI57" s="46"/>
      <c r="FJ57" s="51">
        <v>7</v>
      </c>
      <c r="FK57" s="51">
        <v>8</v>
      </c>
      <c r="FL57" s="52">
        <v>7</v>
      </c>
      <c r="FM57" s="52">
        <v>7</v>
      </c>
      <c r="FN57" s="52"/>
      <c r="FO57" s="103">
        <f t="shared" si="37"/>
        <v>7</v>
      </c>
      <c r="FP57" s="51"/>
      <c r="FQ57" s="46">
        <v>9</v>
      </c>
      <c r="FR57" s="46">
        <v>7</v>
      </c>
      <c r="FS57" s="46">
        <v>5</v>
      </c>
      <c r="FT57" s="51">
        <v>9</v>
      </c>
      <c r="FU57" s="51"/>
      <c r="FV57" s="103">
        <f t="shared" si="38"/>
        <v>8</v>
      </c>
      <c r="FW57" s="103">
        <f t="shared" si="39"/>
        <v>8</v>
      </c>
      <c r="FX57" s="71">
        <v>7</v>
      </c>
      <c r="FY57" s="71">
        <v>8</v>
      </c>
      <c r="FZ57" s="103">
        <v>7</v>
      </c>
      <c r="GA57" s="103"/>
      <c r="GB57" s="103">
        <f t="shared" si="40"/>
        <v>7</v>
      </c>
      <c r="GC57" s="100">
        <f t="shared" si="70"/>
        <v>7.769230769230769</v>
      </c>
      <c r="GD57" s="100">
        <f t="shared" si="71"/>
        <v>7.769230769230769</v>
      </c>
      <c r="GE57" s="150" t="str">
        <f t="shared" si="41"/>
        <v>Kh¸</v>
      </c>
      <c r="GF57" s="31">
        <v>8</v>
      </c>
      <c r="GG57" s="31">
        <v>8</v>
      </c>
      <c r="GH57" s="31">
        <v>6</v>
      </c>
      <c r="GI57" s="31"/>
      <c r="GJ57" s="103">
        <f t="shared" si="42"/>
        <v>7</v>
      </c>
      <c r="GK57" s="103">
        <f t="shared" si="43"/>
        <v>7</v>
      </c>
      <c r="GL57" s="31">
        <v>7</v>
      </c>
      <c r="GM57" s="31">
        <v>8</v>
      </c>
      <c r="GN57" s="31">
        <v>8</v>
      </c>
      <c r="GO57" s="31">
        <v>7</v>
      </c>
      <c r="GP57" s="31">
        <v>8</v>
      </c>
      <c r="GQ57" s="31"/>
      <c r="GR57" s="103">
        <f t="shared" si="44"/>
        <v>8</v>
      </c>
      <c r="GS57" s="103">
        <f t="shared" si="45"/>
        <v>8</v>
      </c>
      <c r="GT57" s="31">
        <v>6</v>
      </c>
      <c r="GU57" s="31">
        <v>6</v>
      </c>
      <c r="GV57" s="31">
        <v>7</v>
      </c>
      <c r="GW57" s="31">
        <v>8</v>
      </c>
      <c r="GX57" s="31"/>
      <c r="GY57" s="103">
        <f t="shared" si="46"/>
        <v>8</v>
      </c>
      <c r="GZ57" s="103">
        <f t="shared" si="47"/>
        <v>8</v>
      </c>
      <c r="HA57" s="31">
        <v>8</v>
      </c>
      <c r="HB57" s="31">
        <v>7</v>
      </c>
      <c r="HC57" s="31">
        <v>7</v>
      </c>
      <c r="HD57" s="31">
        <v>7</v>
      </c>
      <c r="HE57" s="31"/>
      <c r="HF57" s="103">
        <f t="shared" si="48"/>
        <v>7</v>
      </c>
      <c r="HG57" s="103">
        <f t="shared" si="49"/>
        <v>7</v>
      </c>
      <c r="HH57" s="31">
        <v>7</v>
      </c>
      <c r="HI57" s="31">
        <v>8</v>
      </c>
      <c r="HJ57" s="31">
        <v>6</v>
      </c>
      <c r="HK57" s="31"/>
      <c r="HL57" s="103">
        <f t="shared" si="50"/>
        <v>6</v>
      </c>
      <c r="HM57" s="103">
        <f t="shared" si="51"/>
        <v>6</v>
      </c>
      <c r="HN57" s="31">
        <v>8</v>
      </c>
      <c r="HO57" s="31">
        <v>8</v>
      </c>
      <c r="HP57" s="31">
        <v>8</v>
      </c>
      <c r="HQ57" s="31">
        <v>7</v>
      </c>
      <c r="HR57" s="31">
        <v>8</v>
      </c>
      <c r="HS57" s="31"/>
      <c r="HT57" s="103">
        <f t="shared" si="52"/>
        <v>9</v>
      </c>
      <c r="HU57" s="103">
        <f t="shared" si="53"/>
        <v>8</v>
      </c>
      <c r="HV57" s="31">
        <v>7</v>
      </c>
      <c r="HW57" s="31">
        <v>8</v>
      </c>
      <c r="HX57" s="31">
        <v>8</v>
      </c>
      <c r="HY57" s="31">
        <v>8</v>
      </c>
      <c r="HZ57" s="31">
        <v>8</v>
      </c>
      <c r="IA57" s="31">
        <v>9</v>
      </c>
      <c r="IB57" s="31"/>
      <c r="IC57" s="103">
        <f t="shared" si="54"/>
        <v>9</v>
      </c>
      <c r="ID57" s="103">
        <f t="shared" si="55"/>
        <v>9</v>
      </c>
      <c r="IE57" s="31"/>
      <c r="IF57" s="31"/>
      <c r="IG57" s="31"/>
      <c r="IH57" s="31"/>
      <c r="II57" s="31"/>
      <c r="IJ57" s="31"/>
      <c r="IK57" s="31"/>
      <c r="IL57" s="148">
        <f t="shared" si="72"/>
        <v>180</v>
      </c>
      <c r="IM57" s="149">
        <f t="shared" si="56"/>
        <v>7.826086956521739</v>
      </c>
      <c r="IN57" s="150" t="str">
        <f t="shared" si="57"/>
        <v>Kh¸</v>
      </c>
    </row>
    <row r="58" spans="4:71" ht="15">
      <c r="D58" s="88"/>
      <c r="E58" s="88"/>
      <c r="F58" s="88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88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</row>
    <row r="59" spans="4:71" ht="15">
      <c r="D59" s="88"/>
      <c r="E59" s="88"/>
      <c r="F59" s="88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88"/>
      <c r="BF59" s="57"/>
      <c r="BG59" s="57"/>
      <c r="BH59" s="57"/>
      <c r="BI59" s="57"/>
      <c r="BJ59" s="65"/>
      <c r="BK59" s="57"/>
      <c r="BL59" s="57"/>
      <c r="BM59" s="57"/>
      <c r="BN59" s="57"/>
      <c r="BO59" s="57"/>
      <c r="BP59" s="57"/>
      <c r="BQ59" s="57"/>
      <c r="BR59" s="57"/>
      <c r="BS59" s="57"/>
    </row>
    <row r="60" spans="8:71" ht="17.25"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91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57"/>
      <c r="BL60" s="57"/>
      <c r="BM60" s="57"/>
      <c r="BN60" s="57"/>
      <c r="BO60" s="57"/>
      <c r="BP60" s="57"/>
      <c r="BQ60" s="57"/>
      <c r="BR60" s="57"/>
      <c r="BS60" s="57"/>
    </row>
    <row r="61" spans="8:71" ht="12.75"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57"/>
      <c r="BL61" s="57"/>
      <c r="BM61" s="57"/>
      <c r="BN61" s="57"/>
      <c r="BO61" s="57"/>
      <c r="BP61" s="57"/>
      <c r="BQ61" s="57"/>
      <c r="BR61" s="57"/>
      <c r="BS61" s="57"/>
    </row>
    <row r="62" spans="8:71" ht="12.75"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57"/>
      <c r="BL62" s="57"/>
      <c r="BM62" s="57"/>
      <c r="BN62" s="57"/>
      <c r="BO62" s="57"/>
      <c r="BP62" s="57"/>
      <c r="BQ62" s="57"/>
      <c r="BR62" s="57"/>
      <c r="BS62" s="57"/>
    </row>
    <row r="63" spans="8:71" ht="12.75"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57"/>
      <c r="BL63" s="57"/>
      <c r="BM63" s="57"/>
      <c r="BN63" s="57"/>
      <c r="BO63" s="57"/>
      <c r="BP63" s="57"/>
      <c r="BQ63" s="57"/>
      <c r="BR63" s="57"/>
      <c r="BS63" s="57"/>
    </row>
    <row r="64" spans="8:71" ht="15.75"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120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57"/>
      <c r="BL64" s="57"/>
      <c r="BM64" s="57"/>
      <c r="BN64" s="57"/>
      <c r="BO64" s="57"/>
      <c r="BP64" s="57"/>
      <c r="BQ64" s="57"/>
      <c r="BR64" s="57"/>
      <c r="BS64" s="57"/>
    </row>
    <row r="65" spans="8:71" ht="15.75"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120" t="s">
        <v>198</v>
      </c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65"/>
      <c r="BA65" s="65"/>
      <c r="BB65" s="65"/>
      <c r="BC65" s="65"/>
      <c r="BD65" s="65"/>
      <c r="BE65" s="65"/>
      <c r="BF65" s="65"/>
      <c r="BG65" s="65"/>
      <c r="BH65" s="57"/>
      <c r="BI65" s="65"/>
      <c r="BJ65" s="65"/>
      <c r="BK65" s="57"/>
      <c r="BL65" s="57"/>
      <c r="BM65" s="57"/>
      <c r="BN65" s="57"/>
      <c r="BO65" s="57"/>
      <c r="BP65" s="57"/>
      <c r="BQ65" s="57"/>
      <c r="BR65" s="57"/>
      <c r="BS65" s="57"/>
    </row>
    <row r="66" spans="8:71" ht="12.75"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</row>
    <row r="67" spans="8:71" ht="20.25"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7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77"/>
      <c r="BB67" s="77"/>
      <c r="BC67" s="77"/>
      <c r="BD67" s="77"/>
      <c r="BE67" s="77"/>
      <c r="BF67" s="77"/>
      <c r="BG67" s="77"/>
      <c r="BH67" s="7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</row>
    <row r="68" spans="8:71" ht="12.75"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</row>
    <row r="69" spans="8:71" ht="12.75"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</row>
    <row r="70" spans="8:71" ht="12.75"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</row>
    <row r="71" spans="8:71" ht="12.75"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</row>
    <row r="72" spans="8:71" ht="12.75"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</row>
    <row r="73" spans="8:71" ht="12.75"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</row>
    <row r="74" spans="8:71" ht="12.75"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</row>
    <row r="75" spans="8:71" ht="12.75"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</row>
    <row r="76" spans="8:71" ht="12.75"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</row>
  </sheetData>
  <sheetProtection/>
  <mergeCells count="149">
    <mergeCell ref="A3:A5"/>
    <mergeCell ref="B3:B5"/>
    <mergeCell ref="C3:C5"/>
    <mergeCell ref="D3:D5"/>
    <mergeCell ref="B1:G1"/>
    <mergeCell ref="J1:W1"/>
    <mergeCell ref="B2:D2"/>
    <mergeCell ref="J2:W2"/>
    <mergeCell ref="S4:T4"/>
    <mergeCell ref="U4:V4"/>
    <mergeCell ref="W4:Z4"/>
    <mergeCell ref="AA4:AB4"/>
    <mergeCell ref="H4:J4"/>
    <mergeCell ref="K4:L4"/>
    <mergeCell ref="M4:N4"/>
    <mergeCell ref="O4:R4"/>
    <mergeCell ref="AN4:AP4"/>
    <mergeCell ref="AQ4:AR4"/>
    <mergeCell ref="AS4:AT4"/>
    <mergeCell ref="AU4:AW4"/>
    <mergeCell ref="AC4:AD4"/>
    <mergeCell ref="AE4:AI4"/>
    <mergeCell ref="AJ4:AK4"/>
    <mergeCell ref="AL4:AM4"/>
    <mergeCell ref="BI3:BL3"/>
    <mergeCell ref="AX4:AY4"/>
    <mergeCell ref="AZ4:BA4"/>
    <mergeCell ref="BI4:BJ4"/>
    <mergeCell ref="BK4:BL4"/>
    <mergeCell ref="BB4:BD4"/>
    <mergeCell ref="BE4:BF4"/>
    <mergeCell ref="BG4:BH4"/>
    <mergeCell ref="BM3:BO3"/>
    <mergeCell ref="BM4:BN4"/>
    <mergeCell ref="BO4:BO5"/>
    <mergeCell ref="H3:N3"/>
    <mergeCell ref="O3:V3"/>
    <mergeCell ref="W3:AD3"/>
    <mergeCell ref="AE3:AM3"/>
    <mergeCell ref="AN3:AT3"/>
    <mergeCell ref="AU3:BA3"/>
    <mergeCell ref="CI3:CN3"/>
    <mergeCell ref="CO3:CV3"/>
    <mergeCell ref="CW3:DD3"/>
    <mergeCell ref="DE3:DK3"/>
    <mergeCell ref="G3:G5"/>
    <mergeCell ref="BP3:BV3"/>
    <mergeCell ref="BW3:CB3"/>
    <mergeCell ref="CC3:CH3"/>
    <mergeCell ref="CG4:CH4"/>
    <mergeCell ref="BB3:BH3"/>
    <mergeCell ref="DL3:DR3"/>
    <mergeCell ref="DS3:DU3"/>
    <mergeCell ref="BP4:BR4"/>
    <mergeCell ref="BS4:BT4"/>
    <mergeCell ref="BU4:BV4"/>
    <mergeCell ref="BW4:BX4"/>
    <mergeCell ref="BY4:BZ4"/>
    <mergeCell ref="CA4:CB4"/>
    <mergeCell ref="CC4:CD4"/>
    <mergeCell ref="CE4:CF4"/>
    <mergeCell ref="CS4:CT4"/>
    <mergeCell ref="CU4:CV4"/>
    <mergeCell ref="CW4:CZ4"/>
    <mergeCell ref="DA4:DB4"/>
    <mergeCell ref="CI4:CJ4"/>
    <mergeCell ref="CK4:CL4"/>
    <mergeCell ref="CM4:CN4"/>
    <mergeCell ref="CO4:CR4"/>
    <mergeCell ref="DL4:DN4"/>
    <mergeCell ref="DO4:DP4"/>
    <mergeCell ref="DQ4:DR4"/>
    <mergeCell ref="DS4:DT4"/>
    <mergeCell ref="DC4:DD4"/>
    <mergeCell ref="DE4:DG4"/>
    <mergeCell ref="DH4:DI4"/>
    <mergeCell ref="DJ4:DK4"/>
    <mergeCell ref="DU4:DU5"/>
    <mergeCell ref="DV3:EB3"/>
    <mergeCell ref="EC3:EI3"/>
    <mergeCell ref="EJ3:EQ3"/>
    <mergeCell ref="EN4:EO4"/>
    <mergeCell ref="EP4:EQ4"/>
    <mergeCell ref="EF4:EG4"/>
    <mergeCell ref="EH4:EI4"/>
    <mergeCell ref="EJ4:EM4"/>
    <mergeCell ref="DV4:DX4"/>
    <mergeCell ref="FA3:FI3"/>
    <mergeCell ref="FJ3:FP3"/>
    <mergeCell ref="ER4:EV4"/>
    <mergeCell ref="EW4:EX4"/>
    <mergeCell ref="EY4:EZ4"/>
    <mergeCell ref="FA4:FE4"/>
    <mergeCell ref="FF4:FG4"/>
    <mergeCell ref="FH4:FI4"/>
    <mergeCell ref="FJ4:FL4"/>
    <mergeCell ref="ER3:EZ3"/>
    <mergeCell ref="FO4:FP4"/>
    <mergeCell ref="FQ4:FS4"/>
    <mergeCell ref="FT4:FU4"/>
    <mergeCell ref="FV4:FW4"/>
    <mergeCell ref="DY4:DZ4"/>
    <mergeCell ref="EA4:EB4"/>
    <mergeCell ref="EC4:EE4"/>
    <mergeCell ref="FM4:FN4"/>
    <mergeCell ref="FX4:FY4"/>
    <mergeCell ref="FZ4:GA4"/>
    <mergeCell ref="HA3:HG3"/>
    <mergeCell ref="FQ3:FW3"/>
    <mergeCell ref="FX3:GB3"/>
    <mergeCell ref="GC3:GE3"/>
    <mergeCell ref="HH3:HM3"/>
    <mergeCell ref="HN3:HU3"/>
    <mergeCell ref="GC4:GD4"/>
    <mergeCell ref="GE4:GE5"/>
    <mergeCell ref="GF3:GK3"/>
    <mergeCell ref="GL3:GS3"/>
    <mergeCell ref="IE3:IK3"/>
    <mergeCell ref="IL3:IL5"/>
    <mergeCell ref="IM3:IM5"/>
    <mergeCell ref="IE4:IG4"/>
    <mergeCell ref="IH4:II4"/>
    <mergeCell ref="IJ4:IK4"/>
    <mergeCell ref="IN3:IN4"/>
    <mergeCell ref="GF4:GG4"/>
    <mergeCell ref="GH4:GI4"/>
    <mergeCell ref="GJ4:GK4"/>
    <mergeCell ref="GL4:GO4"/>
    <mergeCell ref="GP4:GQ4"/>
    <mergeCell ref="GR4:GS4"/>
    <mergeCell ref="GT4:GV4"/>
    <mergeCell ref="GW4:GX4"/>
    <mergeCell ref="GY4:GZ4"/>
    <mergeCell ref="IA4:IB4"/>
    <mergeCell ref="IC4:ID4"/>
    <mergeCell ref="HJ4:HK4"/>
    <mergeCell ref="HL4:HM4"/>
    <mergeCell ref="HN4:HQ4"/>
    <mergeCell ref="HR4:HS4"/>
    <mergeCell ref="E3:E5"/>
    <mergeCell ref="F3:F5"/>
    <mergeCell ref="HT4:HU4"/>
    <mergeCell ref="HV4:HZ4"/>
    <mergeCell ref="HA4:HC4"/>
    <mergeCell ref="HD4:HE4"/>
    <mergeCell ref="HF4:HG4"/>
    <mergeCell ref="HH4:HI4"/>
    <mergeCell ref="HV3:ID3"/>
    <mergeCell ref="GT3:GZ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72"/>
  <sheetViews>
    <sheetView zoomScalePageLayoutView="0" workbookViewId="0" topLeftCell="A1">
      <selection activeCell="G13" sqref="G13"/>
    </sheetView>
  </sheetViews>
  <sheetFormatPr defaultColWidth="3.75390625" defaultRowHeight="12.75"/>
  <cols>
    <col min="1" max="2" width="3.75390625" style="0" customWidth="1"/>
    <col min="3" max="3" width="18.25390625" style="0" customWidth="1"/>
    <col min="4" max="4" width="8.00390625" style="0" customWidth="1"/>
    <col min="5" max="5" width="3.75390625" style="0" hidden="1" customWidth="1"/>
    <col min="6" max="6" width="9.25390625" style="0" customWidth="1"/>
    <col min="7" max="19" width="4.25390625" style="0" customWidth="1"/>
    <col min="20" max="20" width="3.75390625" style="0" customWidth="1"/>
    <col min="21" max="21" width="4.75390625" style="0" customWidth="1"/>
    <col min="22" max="23" width="3.75390625" style="0" customWidth="1"/>
    <col min="24" max="24" width="6.375" style="0" customWidth="1"/>
  </cols>
  <sheetData>
    <row r="1" spans="2:19" ht="19.5">
      <c r="B1" s="1"/>
      <c r="C1" s="587" t="s">
        <v>0</v>
      </c>
      <c r="D1" s="588"/>
      <c r="E1" s="588"/>
      <c r="F1" s="588"/>
      <c r="G1" s="588"/>
      <c r="I1" s="589" t="s">
        <v>179</v>
      </c>
      <c r="J1" s="588"/>
      <c r="K1" s="588"/>
      <c r="L1" s="588"/>
      <c r="M1" s="588"/>
      <c r="N1" s="588"/>
      <c r="O1" s="588"/>
      <c r="P1" s="588"/>
      <c r="Q1" s="588"/>
      <c r="R1" s="588"/>
      <c r="S1" s="588"/>
    </row>
    <row r="2" spans="2:19" ht="15.75">
      <c r="B2" s="1"/>
      <c r="C2" s="588" t="s">
        <v>502</v>
      </c>
      <c r="D2" s="588"/>
      <c r="E2" s="588"/>
      <c r="F2" s="79"/>
      <c r="I2" s="588" t="s">
        <v>507</v>
      </c>
      <c r="J2" s="588"/>
      <c r="K2" s="588"/>
      <c r="L2" s="588"/>
      <c r="M2" s="588"/>
      <c r="N2" s="588"/>
      <c r="O2" s="588"/>
      <c r="P2" s="588"/>
      <c r="Q2" s="588"/>
      <c r="R2" s="588"/>
      <c r="S2" s="588"/>
    </row>
    <row r="3" spans="2:24" ht="15.75">
      <c r="B3" s="1"/>
      <c r="C3" s="79"/>
      <c r="D3" s="79"/>
      <c r="E3" s="79"/>
      <c r="F3" s="79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206"/>
      <c r="U3" s="206"/>
      <c r="V3" s="607"/>
      <c r="W3" s="607"/>
      <c r="X3" s="79"/>
    </row>
    <row r="4" spans="1:24" ht="15" customHeight="1">
      <c r="A4" s="582" t="s">
        <v>2</v>
      </c>
      <c r="B4" s="582" t="s">
        <v>52</v>
      </c>
      <c r="C4" s="582" t="s">
        <v>53</v>
      </c>
      <c r="D4" s="582" t="s">
        <v>5</v>
      </c>
      <c r="E4" s="2"/>
      <c r="F4" s="582" t="s">
        <v>6</v>
      </c>
      <c r="G4" s="560" t="s">
        <v>510</v>
      </c>
      <c r="H4" s="561"/>
      <c r="I4" s="561"/>
      <c r="J4" s="561"/>
      <c r="K4" s="561"/>
      <c r="L4" s="562"/>
      <c r="M4" s="672" t="s">
        <v>508</v>
      </c>
      <c r="N4" s="672"/>
      <c r="O4" s="672"/>
      <c r="P4" s="672"/>
      <c r="Q4" s="672"/>
      <c r="R4" s="672"/>
      <c r="S4" s="673"/>
      <c r="T4" s="580" t="s">
        <v>509</v>
      </c>
      <c r="U4" s="555" t="s">
        <v>511</v>
      </c>
      <c r="V4" s="625" t="s">
        <v>54</v>
      </c>
      <c r="W4" s="625"/>
      <c r="X4" s="582" t="s">
        <v>55</v>
      </c>
    </row>
    <row r="5" spans="1:24" ht="21.75" customHeight="1">
      <c r="A5" s="583"/>
      <c r="B5" s="583"/>
      <c r="C5" s="583"/>
      <c r="D5" s="583"/>
      <c r="E5" s="5" t="s">
        <v>6</v>
      </c>
      <c r="F5" s="583"/>
      <c r="G5" s="557" t="s">
        <v>47</v>
      </c>
      <c r="H5" s="559"/>
      <c r="I5" s="571" t="s">
        <v>48</v>
      </c>
      <c r="J5" s="572"/>
      <c r="K5" s="571" t="s">
        <v>49</v>
      </c>
      <c r="L5" s="572"/>
      <c r="M5" s="559" t="s">
        <v>47</v>
      </c>
      <c r="N5" s="559"/>
      <c r="O5" s="559"/>
      <c r="P5" s="571" t="s">
        <v>48</v>
      </c>
      <c r="Q5" s="572"/>
      <c r="R5" s="571" t="s">
        <v>49</v>
      </c>
      <c r="S5" s="572"/>
      <c r="T5" s="581"/>
      <c r="U5" s="670"/>
      <c r="V5" s="627"/>
      <c r="W5" s="627"/>
      <c r="X5" s="583"/>
    </row>
    <row r="6" spans="1:24" ht="15">
      <c r="A6" s="592"/>
      <c r="B6" s="592"/>
      <c r="C6" s="592"/>
      <c r="D6" s="592"/>
      <c r="E6" s="6"/>
      <c r="F6" s="592"/>
      <c r="G6" s="53" t="s">
        <v>44</v>
      </c>
      <c r="H6" s="54" t="s">
        <v>45</v>
      </c>
      <c r="I6" s="53" t="s">
        <v>44</v>
      </c>
      <c r="J6" s="54" t="s">
        <v>45</v>
      </c>
      <c r="K6" s="53" t="s">
        <v>44</v>
      </c>
      <c r="L6" s="54" t="s">
        <v>45</v>
      </c>
      <c r="M6" s="54" t="s">
        <v>44</v>
      </c>
      <c r="N6" s="54" t="s">
        <v>45</v>
      </c>
      <c r="O6" s="54" t="s">
        <v>46</v>
      </c>
      <c r="P6" s="53" t="s">
        <v>44</v>
      </c>
      <c r="Q6" s="54" t="s">
        <v>45</v>
      </c>
      <c r="R6" s="53" t="s">
        <v>44</v>
      </c>
      <c r="S6" s="54" t="s">
        <v>45</v>
      </c>
      <c r="T6" s="598"/>
      <c r="U6" s="671"/>
      <c r="V6" s="53" t="s">
        <v>44</v>
      </c>
      <c r="W6" s="54" t="s">
        <v>45</v>
      </c>
      <c r="X6" s="592"/>
    </row>
    <row r="7" spans="1:24" ht="16.5">
      <c r="A7" s="13">
        <v>1</v>
      </c>
      <c r="B7" s="14">
        <v>1</v>
      </c>
      <c r="C7" s="15" t="s">
        <v>23</v>
      </c>
      <c r="D7" s="82" t="s">
        <v>67</v>
      </c>
      <c r="E7" s="113"/>
      <c r="F7" s="507" t="s">
        <v>298</v>
      </c>
      <c r="G7" s="58"/>
      <c r="H7" s="58"/>
      <c r="I7" s="58"/>
      <c r="J7" s="58"/>
      <c r="K7" s="50"/>
      <c r="L7" s="59"/>
      <c r="M7" s="60">
        <v>7</v>
      </c>
      <c r="N7" s="60">
        <v>8</v>
      </c>
      <c r="O7" s="60">
        <v>7</v>
      </c>
      <c r="P7" s="58"/>
      <c r="Q7" s="61"/>
      <c r="R7" s="50"/>
      <c r="S7" s="59"/>
      <c r="T7" s="59">
        <v>10</v>
      </c>
      <c r="U7" s="61"/>
      <c r="V7" s="64"/>
      <c r="W7" s="63"/>
      <c r="X7" s="64"/>
    </row>
    <row r="8" spans="1:24" ht="15.75">
      <c r="A8" s="20">
        <v>2</v>
      </c>
      <c r="B8" s="21">
        <v>2</v>
      </c>
      <c r="C8" s="22" t="s">
        <v>68</v>
      </c>
      <c r="D8" s="23" t="s">
        <v>69</v>
      </c>
      <c r="E8" s="114"/>
      <c r="F8" s="508" t="s">
        <v>299</v>
      </c>
      <c r="G8" s="42"/>
      <c r="H8" s="42"/>
      <c r="I8" s="42"/>
      <c r="J8" s="42"/>
      <c r="K8" s="66"/>
      <c r="L8" s="67"/>
      <c r="M8" s="41">
        <v>7</v>
      </c>
      <c r="N8" s="41">
        <v>8</v>
      </c>
      <c r="O8" s="41">
        <v>7</v>
      </c>
      <c r="P8" s="42"/>
      <c r="Q8" s="42"/>
      <c r="R8" s="66"/>
      <c r="S8" s="67"/>
      <c r="T8" s="59">
        <v>10</v>
      </c>
      <c r="U8" s="61"/>
      <c r="V8" s="69"/>
      <c r="W8" s="41"/>
      <c r="X8" s="69"/>
    </row>
    <row r="9" spans="1:24" ht="15.75">
      <c r="A9" s="20">
        <v>3</v>
      </c>
      <c r="B9" s="21">
        <v>3</v>
      </c>
      <c r="C9" s="22" t="s">
        <v>30</v>
      </c>
      <c r="D9" s="23" t="s">
        <v>22</v>
      </c>
      <c r="E9" s="114"/>
      <c r="F9" s="508" t="s">
        <v>300</v>
      </c>
      <c r="G9" s="42"/>
      <c r="H9" s="42"/>
      <c r="I9" s="42"/>
      <c r="J9" s="42"/>
      <c r="K9" s="66"/>
      <c r="L9" s="67"/>
      <c r="M9" s="41">
        <v>8</v>
      </c>
      <c r="N9" s="41">
        <v>7</v>
      </c>
      <c r="O9" s="41">
        <v>7</v>
      </c>
      <c r="P9" s="42"/>
      <c r="Q9" s="42"/>
      <c r="R9" s="66"/>
      <c r="S9" s="67"/>
      <c r="T9" s="59">
        <v>10</v>
      </c>
      <c r="U9" s="61"/>
      <c r="V9" s="69"/>
      <c r="W9" s="41"/>
      <c r="X9" s="69"/>
    </row>
    <row r="10" spans="1:24" ht="15.75">
      <c r="A10" s="20">
        <v>4</v>
      </c>
      <c r="B10" s="21">
        <v>4</v>
      </c>
      <c r="C10" s="22" t="s">
        <v>30</v>
      </c>
      <c r="D10" s="23" t="s">
        <v>70</v>
      </c>
      <c r="E10" s="114"/>
      <c r="F10" s="508" t="s">
        <v>301</v>
      </c>
      <c r="G10" s="42"/>
      <c r="H10" s="42"/>
      <c r="I10" s="42"/>
      <c r="J10" s="42"/>
      <c r="K10" s="66"/>
      <c r="L10" s="67"/>
      <c r="M10" s="41">
        <v>7</v>
      </c>
      <c r="N10" s="41">
        <v>8</v>
      </c>
      <c r="O10" s="41">
        <v>7</v>
      </c>
      <c r="P10" s="42"/>
      <c r="Q10" s="42"/>
      <c r="R10" s="66"/>
      <c r="S10" s="67"/>
      <c r="T10" s="59">
        <v>10</v>
      </c>
      <c r="U10" s="61"/>
      <c r="V10" s="69"/>
      <c r="W10" s="41"/>
      <c r="X10" s="69"/>
    </row>
    <row r="11" spans="1:24" ht="15.75">
      <c r="A11" s="20">
        <v>5</v>
      </c>
      <c r="B11" s="21">
        <v>5</v>
      </c>
      <c r="C11" s="22" t="s">
        <v>14</v>
      </c>
      <c r="D11" s="23" t="s">
        <v>7</v>
      </c>
      <c r="E11" s="114"/>
      <c r="F11" s="508" t="s">
        <v>302</v>
      </c>
      <c r="G11" s="42"/>
      <c r="H11" s="42"/>
      <c r="I11" s="42"/>
      <c r="J11" s="42"/>
      <c r="K11" s="66"/>
      <c r="L11" s="67"/>
      <c r="M11" s="41">
        <v>8</v>
      </c>
      <c r="N11" s="41">
        <v>8</v>
      </c>
      <c r="O11" s="41">
        <v>8</v>
      </c>
      <c r="P11" s="42"/>
      <c r="Q11" s="42"/>
      <c r="R11" s="66"/>
      <c r="S11" s="67"/>
      <c r="T11" s="59">
        <v>10</v>
      </c>
      <c r="U11" s="61"/>
      <c r="V11" s="69"/>
      <c r="W11" s="41"/>
      <c r="X11" s="69"/>
    </row>
    <row r="12" spans="1:24" ht="15.75">
      <c r="A12" s="20">
        <v>6</v>
      </c>
      <c r="B12" s="21">
        <v>6</v>
      </c>
      <c r="C12" s="22" t="s">
        <v>30</v>
      </c>
      <c r="D12" s="23" t="s">
        <v>8</v>
      </c>
      <c r="E12" s="114"/>
      <c r="F12" s="508" t="s">
        <v>303</v>
      </c>
      <c r="G12" s="42"/>
      <c r="H12" s="42"/>
      <c r="I12" s="42"/>
      <c r="J12" s="42"/>
      <c r="K12" s="66"/>
      <c r="L12" s="67"/>
      <c r="M12" s="41">
        <v>7</v>
      </c>
      <c r="N12" s="41">
        <v>8</v>
      </c>
      <c r="O12" s="41">
        <v>7</v>
      </c>
      <c r="P12" s="42"/>
      <c r="Q12" s="42"/>
      <c r="R12" s="66"/>
      <c r="S12" s="67"/>
      <c r="T12" s="59">
        <v>10</v>
      </c>
      <c r="U12" s="61"/>
      <c r="V12" s="69"/>
      <c r="W12" s="41"/>
      <c r="X12" s="69"/>
    </row>
    <row r="13" spans="1:24" ht="15.75">
      <c r="A13" s="20">
        <v>7</v>
      </c>
      <c r="B13" s="21">
        <v>7</v>
      </c>
      <c r="C13" s="22" t="s">
        <v>71</v>
      </c>
      <c r="D13" s="23" t="s">
        <v>8</v>
      </c>
      <c r="E13" s="114"/>
      <c r="F13" s="508" t="s">
        <v>304</v>
      </c>
      <c r="G13" s="42"/>
      <c r="H13" s="42"/>
      <c r="I13" s="42"/>
      <c r="J13" s="42"/>
      <c r="K13" s="66"/>
      <c r="L13" s="67"/>
      <c r="M13" s="41">
        <v>7</v>
      </c>
      <c r="N13" s="41">
        <v>7</v>
      </c>
      <c r="O13" s="41">
        <v>7</v>
      </c>
      <c r="P13" s="42"/>
      <c r="Q13" s="42"/>
      <c r="R13" s="66"/>
      <c r="S13" s="67"/>
      <c r="T13" s="59">
        <v>10</v>
      </c>
      <c r="U13" s="61"/>
      <c r="V13" s="69"/>
      <c r="W13" s="41"/>
      <c r="X13" s="69"/>
    </row>
    <row r="14" spans="1:24" ht="15.75">
      <c r="A14" s="20">
        <v>8</v>
      </c>
      <c r="B14" s="21">
        <v>8</v>
      </c>
      <c r="C14" s="22" t="s">
        <v>20</v>
      </c>
      <c r="D14" s="23" t="s">
        <v>9</v>
      </c>
      <c r="E14" s="114"/>
      <c r="F14" s="508" t="s">
        <v>305</v>
      </c>
      <c r="G14" s="42"/>
      <c r="H14" s="42"/>
      <c r="I14" s="42"/>
      <c r="J14" s="42"/>
      <c r="K14" s="66"/>
      <c r="L14" s="67"/>
      <c r="M14" s="41">
        <v>7</v>
      </c>
      <c r="N14" s="41">
        <v>7</v>
      </c>
      <c r="O14" s="41">
        <v>7</v>
      </c>
      <c r="P14" s="42"/>
      <c r="Q14" s="42"/>
      <c r="R14" s="66"/>
      <c r="S14" s="67"/>
      <c r="T14" s="59">
        <v>10</v>
      </c>
      <c r="U14" s="61"/>
      <c r="V14" s="69"/>
      <c r="W14" s="70"/>
      <c r="X14" s="69"/>
    </row>
    <row r="15" spans="1:24" ht="15.75">
      <c r="A15" s="20">
        <v>9</v>
      </c>
      <c r="B15" s="21">
        <v>9</v>
      </c>
      <c r="C15" s="22" t="s">
        <v>72</v>
      </c>
      <c r="D15" s="23" t="s">
        <v>24</v>
      </c>
      <c r="E15" s="114"/>
      <c r="F15" s="508" t="s">
        <v>306</v>
      </c>
      <c r="G15" s="42"/>
      <c r="H15" s="42"/>
      <c r="I15" s="42"/>
      <c r="J15" s="42"/>
      <c r="K15" s="66"/>
      <c r="L15" s="67"/>
      <c r="M15" s="41">
        <v>8</v>
      </c>
      <c r="N15" s="41">
        <v>7</v>
      </c>
      <c r="O15" s="41">
        <v>7</v>
      </c>
      <c r="P15" s="42"/>
      <c r="Q15" s="42"/>
      <c r="R15" s="66"/>
      <c r="S15" s="67"/>
      <c r="T15" s="59">
        <v>10</v>
      </c>
      <c r="U15" s="61"/>
      <c r="V15" s="69"/>
      <c r="W15" s="70"/>
      <c r="X15" s="69"/>
    </row>
    <row r="16" spans="1:24" ht="15.75">
      <c r="A16" s="20">
        <v>10</v>
      </c>
      <c r="B16" s="21">
        <v>10</v>
      </c>
      <c r="C16" s="22" t="s">
        <v>30</v>
      </c>
      <c r="D16" s="23" t="s">
        <v>73</v>
      </c>
      <c r="E16" s="114"/>
      <c r="F16" s="508" t="s">
        <v>307</v>
      </c>
      <c r="G16" s="42"/>
      <c r="H16" s="42"/>
      <c r="I16" s="42"/>
      <c r="J16" s="42"/>
      <c r="K16" s="66"/>
      <c r="L16" s="67"/>
      <c r="M16" s="41">
        <v>7</v>
      </c>
      <c r="N16" s="41">
        <v>8</v>
      </c>
      <c r="O16" s="41">
        <v>7</v>
      </c>
      <c r="P16" s="42"/>
      <c r="Q16" s="42"/>
      <c r="R16" s="66"/>
      <c r="S16" s="67"/>
      <c r="T16" s="59">
        <v>10</v>
      </c>
      <c r="U16" s="61"/>
      <c r="V16" s="69"/>
      <c r="W16" s="70"/>
      <c r="X16" s="69"/>
    </row>
    <row r="17" spans="1:24" ht="15.75">
      <c r="A17" s="20">
        <v>11</v>
      </c>
      <c r="B17" s="21">
        <v>11</v>
      </c>
      <c r="C17" s="22" t="s">
        <v>74</v>
      </c>
      <c r="D17" s="23" t="s">
        <v>25</v>
      </c>
      <c r="E17" s="114"/>
      <c r="F17" s="508" t="s">
        <v>308</v>
      </c>
      <c r="G17" s="42"/>
      <c r="H17" s="42"/>
      <c r="I17" s="42"/>
      <c r="J17" s="42"/>
      <c r="K17" s="66"/>
      <c r="L17" s="67"/>
      <c r="M17" s="41">
        <v>7</v>
      </c>
      <c r="N17" s="41">
        <v>8</v>
      </c>
      <c r="O17" s="41">
        <v>8</v>
      </c>
      <c r="P17" s="42"/>
      <c r="Q17" s="42"/>
      <c r="R17" s="66"/>
      <c r="S17" s="67"/>
      <c r="T17" s="59">
        <v>10</v>
      </c>
      <c r="U17" s="61"/>
      <c r="V17" s="69"/>
      <c r="W17" s="70"/>
      <c r="X17" s="69"/>
    </row>
    <row r="18" spans="1:24" ht="15.75">
      <c r="A18" s="20">
        <v>12</v>
      </c>
      <c r="B18" s="21">
        <v>12</v>
      </c>
      <c r="C18" s="22" t="s">
        <v>75</v>
      </c>
      <c r="D18" s="23" t="s">
        <v>76</v>
      </c>
      <c r="E18" s="114"/>
      <c r="F18" s="508" t="s">
        <v>309</v>
      </c>
      <c r="G18" s="42"/>
      <c r="H18" s="42"/>
      <c r="I18" s="42"/>
      <c r="J18" s="42"/>
      <c r="K18" s="66"/>
      <c r="L18" s="67"/>
      <c r="M18" s="41">
        <v>7</v>
      </c>
      <c r="N18" s="41">
        <v>7</v>
      </c>
      <c r="O18" s="41">
        <v>8</v>
      </c>
      <c r="P18" s="42"/>
      <c r="Q18" s="42"/>
      <c r="R18" s="66"/>
      <c r="S18" s="67"/>
      <c r="T18" s="59">
        <v>10</v>
      </c>
      <c r="U18" s="61"/>
      <c r="V18" s="69"/>
      <c r="W18" s="70"/>
      <c r="X18" s="69"/>
    </row>
    <row r="19" spans="1:24" ht="15.75">
      <c r="A19" s="20">
        <v>13</v>
      </c>
      <c r="B19" s="21">
        <v>13</v>
      </c>
      <c r="C19" s="22" t="s">
        <v>78</v>
      </c>
      <c r="D19" s="23" t="s">
        <v>77</v>
      </c>
      <c r="E19" s="114"/>
      <c r="F19" s="508" t="s">
        <v>310</v>
      </c>
      <c r="G19" s="42"/>
      <c r="H19" s="42"/>
      <c r="I19" s="42"/>
      <c r="J19" s="42"/>
      <c r="K19" s="66"/>
      <c r="L19" s="67"/>
      <c r="M19" s="41">
        <v>8</v>
      </c>
      <c r="N19" s="41">
        <v>8</v>
      </c>
      <c r="O19" s="41">
        <v>8</v>
      </c>
      <c r="P19" s="42"/>
      <c r="Q19" s="42"/>
      <c r="R19" s="66"/>
      <c r="S19" s="67"/>
      <c r="T19" s="59">
        <v>10</v>
      </c>
      <c r="U19" s="61"/>
      <c r="V19" s="69"/>
      <c r="W19" s="70"/>
      <c r="X19" s="69"/>
    </row>
    <row r="20" spans="1:24" ht="15.75">
      <c r="A20" s="20">
        <v>14</v>
      </c>
      <c r="B20" s="21">
        <v>14</v>
      </c>
      <c r="C20" s="22" t="s">
        <v>30</v>
      </c>
      <c r="D20" s="23" t="s">
        <v>79</v>
      </c>
      <c r="E20" s="114"/>
      <c r="F20" s="508" t="s">
        <v>311</v>
      </c>
      <c r="G20" s="42"/>
      <c r="H20" s="42"/>
      <c r="I20" s="42"/>
      <c r="J20" s="42"/>
      <c r="K20" s="66"/>
      <c r="L20" s="67"/>
      <c r="M20" s="41">
        <v>7</v>
      </c>
      <c r="N20" s="41">
        <v>8</v>
      </c>
      <c r="O20" s="41">
        <v>8</v>
      </c>
      <c r="P20" s="42"/>
      <c r="Q20" s="42"/>
      <c r="R20" s="66"/>
      <c r="S20" s="67"/>
      <c r="T20" s="59">
        <v>10</v>
      </c>
      <c r="U20" s="61"/>
      <c r="V20" s="69"/>
      <c r="W20" s="70"/>
      <c r="X20" s="69"/>
    </row>
    <row r="21" spans="1:24" ht="15.75">
      <c r="A21" s="20">
        <v>15</v>
      </c>
      <c r="B21" s="21">
        <v>15</v>
      </c>
      <c r="C21" s="22" t="s">
        <v>30</v>
      </c>
      <c r="D21" s="23" t="s">
        <v>80</v>
      </c>
      <c r="E21" s="114"/>
      <c r="F21" s="508" t="s">
        <v>312</v>
      </c>
      <c r="G21" s="42"/>
      <c r="H21" s="42"/>
      <c r="I21" s="42"/>
      <c r="J21" s="42"/>
      <c r="K21" s="66"/>
      <c r="L21" s="67"/>
      <c r="M21" s="41">
        <v>7</v>
      </c>
      <c r="N21" s="41">
        <v>8</v>
      </c>
      <c r="O21" s="41">
        <v>8</v>
      </c>
      <c r="P21" s="42"/>
      <c r="Q21" s="42"/>
      <c r="R21" s="66"/>
      <c r="S21" s="67"/>
      <c r="T21" s="59">
        <v>10</v>
      </c>
      <c r="U21" s="61"/>
      <c r="V21" s="69"/>
      <c r="W21" s="70"/>
      <c r="X21" s="69"/>
    </row>
    <row r="22" spans="1:24" ht="15.75">
      <c r="A22" s="20">
        <v>16</v>
      </c>
      <c r="B22" s="21">
        <v>16</v>
      </c>
      <c r="C22" s="22" t="s">
        <v>14</v>
      </c>
      <c r="D22" s="23" t="s">
        <v>37</v>
      </c>
      <c r="E22" s="114"/>
      <c r="F22" s="508" t="s">
        <v>313</v>
      </c>
      <c r="G22" s="42"/>
      <c r="H22" s="42"/>
      <c r="I22" s="42"/>
      <c r="J22" s="42"/>
      <c r="K22" s="66"/>
      <c r="L22" s="67"/>
      <c r="M22" s="41">
        <v>8</v>
      </c>
      <c r="N22" s="41">
        <v>7</v>
      </c>
      <c r="O22" s="41">
        <v>7</v>
      </c>
      <c r="P22" s="42"/>
      <c r="Q22" s="42"/>
      <c r="R22" s="66"/>
      <c r="S22" s="67"/>
      <c r="T22" s="59">
        <v>10</v>
      </c>
      <c r="U22" s="61"/>
      <c r="V22" s="69"/>
      <c r="W22" s="70"/>
      <c r="X22" s="69"/>
    </row>
    <row r="23" spans="1:24" ht="15.75">
      <c r="A23" s="20">
        <v>17</v>
      </c>
      <c r="B23" s="21">
        <v>17</v>
      </c>
      <c r="C23" s="22" t="s">
        <v>30</v>
      </c>
      <c r="D23" s="23" t="s">
        <v>37</v>
      </c>
      <c r="E23" s="114"/>
      <c r="F23" s="508" t="s">
        <v>314</v>
      </c>
      <c r="G23" s="42"/>
      <c r="H23" s="42"/>
      <c r="I23" s="42"/>
      <c r="J23" s="42"/>
      <c r="K23" s="66"/>
      <c r="L23" s="67"/>
      <c r="M23" s="41">
        <v>7</v>
      </c>
      <c r="N23" s="41">
        <v>8</v>
      </c>
      <c r="O23" s="41">
        <v>7</v>
      </c>
      <c r="P23" s="42"/>
      <c r="Q23" s="42"/>
      <c r="R23" s="66"/>
      <c r="S23" s="67"/>
      <c r="T23" s="59">
        <v>10</v>
      </c>
      <c r="U23" s="61"/>
      <c r="V23" s="69"/>
      <c r="W23" s="70"/>
      <c r="X23" s="69"/>
    </row>
    <row r="24" spans="1:24" ht="15.75">
      <c r="A24" s="20">
        <v>18</v>
      </c>
      <c r="B24" s="21">
        <v>18</v>
      </c>
      <c r="C24" s="22" t="s">
        <v>165</v>
      </c>
      <c r="D24" s="23" t="s">
        <v>12</v>
      </c>
      <c r="E24" s="114"/>
      <c r="F24" s="508" t="s">
        <v>315</v>
      </c>
      <c r="G24" s="42"/>
      <c r="H24" s="42"/>
      <c r="I24" s="42"/>
      <c r="J24" s="42"/>
      <c r="K24" s="66"/>
      <c r="L24" s="67"/>
      <c r="M24" s="41">
        <v>8</v>
      </c>
      <c r="N24" s="41">
        <v>7</v>
      </c>
      <c r="O24" s="41">
        <v>7</v>
      </c>
      <c r="P24" s="42"/>
      <c r="Q24" s="42"/>
      <c r="R24" s="66"/>
      <c r="S24" s="67"/>
      <c r="T24" s="59">
        <v>10</v>
      </c>
      <c r="U24" s="61"/>
      <c r="V24" s="69"/>
      <c r="W24" s="70"/>
      <c r="X24" s="69"/>
    </row>
    <row r="25" spans="1:24" ht="15.75">
      <c r="A25" s="20">
        <v>19</v>
      </c>
      <c r="B25" s="21">
        <v>19</v>
      </c>
      <c r="C25" s="22" t="s">
        <v>26</v>
      </c>
      <c r="D25" s="23" t="s">
        <v>82</v>
      </c>
      <c r="E25" s="114"/>
      <c r="F25" s="508" t="s">
        <v>316</v>
      </c>
      <c r="G25" s="42"/>
      <c r="H25" s="42"/>
      <c r="I25" s="42"/>
      <c r="J25" s="42"/>
      <c r="K25" s="66"/>
      <c r="L25" s="67"/>
      <c r="M25" s="41">
        <v>7</v>
      </c>
      <c r="N25" s="41">
        <v>8</v>
      </c>
      <c r="O25" s="41">
        <v>8</v>
      </c>
      <c r="P25" s="42"/>
      <c r="Q25" s="42"/>
      <c r="R25" s="66"/>
      <c r="S25" s="67"/>
      <c r="T25" s="59">
        <v>10</v>
      </c>
      <c r="U25" s="61"/>
      <c r="V25" s="69"/>
      <c r="W25" s="70"/>
      <c r="X25" s="69"/>
    </row>
    <row r="26" spans="1:24" ht="15.75">
      <c r="A26" s="20">
        <v>20</v>
      </c>
      <c r="B26" s="21">
        <v>20</v>
      </c>
      <c r="C26" s="22" t="s">
        <v>26</v>
      </c>
      <c r="D26" s="23" t="s">
        <v>83</v>
      </c>
      <c r="E26" s="114"/>
      <c r="F26" s="508" t="s">
        <v>317</v>
      </c>
      <c r="G26" s="42"/>
      <c r="H26" s="42"/>
      <c r="I26" s="42"/>
      <c r="J26" s="42"/>
      <c r="K26" s="66"/>
      <c r="L26" s="67"/>
      <c r="M26" s="41">
        <v>7</v>
      </c>
      <c r="N26" s="41">
        <v>7</v>
      </c>
      <c r="O26" s="41">
        <v>8</v>
      </c>
      <c r="P26" s="42"/>
      <c r="Q26" s="42"/>
      <c r="R26" s="66"/>
      <c r="S26" s="67"/>
      <c r="T26" s="59">
        <v>10</v>
      </c>
      <c r="U26" s="61"/>
      <c r="V26" s="69"/>
      <c r="W26" s="70"/>
      <c r="X26" s="69"/>
    </row>
    <row r="27" spans="1:24" ht="15.75">
      <c r="A27" s="20">
        <v>21</v>
      </c>
      <c r="B27" s="21">
        <v>21</v>
      </c>
      <c r="C27" s="22" t="s">
        <v>10</v>
      </c>
      <c r="D27" s="23" t="s">
        <v>84</v>
      </c>
      <c r="E27" s="114"/>
      <c r="F27" s="508" t="s">
        <v>318</v>
      </c>
      <c r="G27" s="42"/>
      <c r="H27" s="42"/>
      <c r="I27" s="42"/>
      <c r="J27" s="42"/>
      <c r="K27" s="66"/>
      <c r="L27" s="67"/>
      <c r="M27" s="41">
        <v>7</v>
      </c>
      <c r="N27" s="41">
        <v>8</v>
      </c>
      <c r="O27" s="41">
        <v>7</v>
      </c>
      <c r="P27" s="42"/>
      <c r="Q27" s="42"/>
      <c r="R27" s="66"/>
      <c r="S27" s="67"/>
      <c r="T27" s="59">
        <v>10</v>
      </c>
      <c r="U27" s="61"/>
      <c r="V27" s="69"/>
      <c r="W27" s="70"/>
      <c r="X27" s="69"/>
    </row>
    <row r="28" spans="1:24" ht="15.75">
      <c r="A28" s="20">
        <v>22</v>
      </c>
      <c r="B28" s="21">
        <v>22</v>
      </c>
      <c r="C28" s="22" t="s">
        <v>13</v>
      </c>
      <c r="D28" s="23" t="s">
        <v>27</v>
      </c>
      <c r="E28" s="114"/>
      <c r="F28" s="508" t="s">
        <v>319</v>
      </c>
      <c r="G28" s="42"/>
      <c r="H28" s="42"/>
      <c r="I28" s="42"/>
      <c r="J28" s="42"/>
      <c r="K28" s="66"/>
      <c r="L28" s="67"/>
      <c r="M28" s="41">
        <v>8</v>
      </c>
      <c r="N28" s="41">
        <v>8</v>
      </c>
      <c r="O28" s="41">
        <v>8</v>
      </c>
      <c r="P28" s="42"/>
      <c r="Q28" s="42"/>
      <c r="R28" s="66"/>
      <c r="S28" s="67"/>
      <c r="T28" s="59">
        <v>10</v>
      </c>
      <c r="U28" s="61"/>
      <c r="V28" s="69"/>
      <c r="W28" s="70"/>
      <c r="X28" s="69"/>
    </row>
    <row r="29" spans="1:24" ht="15.75">
      <c r="A29" s="20">
        <v>23</v>
      </c>
      <c r="B29" s="21">
        <v>23</v>
      </c>
      <c r="C29" s="22" t="s">
        <v>85</v>
      </c>
      <c r="D29" s="23" t="s">
        <v>27</v>
      </c>
      <c r="E29" s="114"/>
      <c r="F29" s="508" t="s">
        <v>320</v>
      </c>
      <c r="G29" s="42"/>
      <c r="H29" s="42"/>
      <c r="I29" s="42"/>
      <c r="J29" s="42"/>
      <c r="K29" s="66"/>
      <c r="L29" s="67"/>
      <c r="M29" s="41">
        <v>7</v>
      </c>
      <c r="N29" s="41">
        <v>8</v>
      </c>
      <c r="O29" s="41">
        <v>7</v>
      </c>
      <c r="P29" s="42"/>
      <c r="Q29" s="42"/>
      <c r="R29" s="66"/>
      <c r="S29" s="67"/>
      <c r="T29" s="59">
        <v>10</v>
      </c>
      <c r="U29" s="61"/>
      <c r="V29" s="69"/>
      <c r="W29" s="70"/>
      <c r="X29" s="69"/>
    </row>
    <row r="30" spans="1:24" ht="15.75">
      <c r="A30" s="20">
        <v>24</v>
      </c>
      <c r="B30" s="21">
        <v>24</v>
      </c>
      <c r="C30" s="22" t="s">
        <v>19</v>
      </c>
      <c r="D30" s="23" t="s">
        <v>28</v>
      </c>
      <c r="E30" s="114"/>
      <c r="F30" s="508" t="s">
        <v>321</v>
      </c>
      <c r="G30" s="42"/>
      <c r="H30" s="42"/>
      <c r="I30" s="42"/>
      <c r="J30" s="42"/>
      <c r="K30" s="66"/>
      <c r="L30" s="67"/>
      <c r="M30" s="41">
        <v>7</v>
      </c>
      <c r="N30" s="41">
        <v>7</v>
      </c>
      <c r="O30" s="41">
        <v>7</v>
      </c>
      <c r="P30" s="42"/>
      <c r="Q30" s="42"/>
      <c r="R30" s="66"/>
      <c r="S30" s="67"/>
      <c r="T30" s="59">
        <v>10</v>
      </c>
      <c r="U30" s="61"/>
      <c r="V30" s="69"/>
      <c r="W30" s="70"/>
      <c r="X30" s="69"/>
    </row>
    <row r="31" spans="1:24" ht="15.75">
      <c r="A31" s="20">
        <v>25</v>
      </c>
      <c r="B31" s="21">
        <v>25</v>
      </c>
      <c r="C31" s="22" t="s">
        <v>11</v>
      </c>
      <c r="D31" s="23" t="s">
        <v>29</v>
      </c>
      <c r="E31" s="114"/>
      <c r="F31" s="508" t="s">
        <v>322</v>
      </c>
      <c r="G31" s="42"/>
      <c r="H31" s="42"/>
      <c r="I31" s="42"/>
      <c r="J31" s="42"/>
      <c r="K31" s="66"/>
      <c r="L31" s="67"/>
      <c r="M31" s="41">
        <v>8</v>
      </c>
      <c r="N31" s="41">
        <v>8</v>
      </c>
      <c r="O31" s="41">
        <v>8</v>
      </c>
      <c r="P31" s="42"/>
      <c r="Q31" s="42"/>
      <c r="R31" s="66"/>
      <c r="S31" s="67"/>
      <c r="T31" s="59">
        <v>10</v>
      </c>
      <c r="U31" s="61"/>
      <c r="V31" s="69"/>
      <c r="W31" s="70"/>
      <c r="X31" s="69"/>
    </row>
    <row r="32" spans="1:24" ht="15.75">
      <c r="A32" s="20">
        <v>26</v>
      </c>
      <c r="B32" s="21">
        <v>26</v>
      </c>
      <c r="C32" s="22" t="s">
        <v>30</v>
      </c>
      <c r="D32" s="23" t="s">
        <v>29</v>
      </c>
      <c r="E32" s="114"/>
      <c r="F32" s="508" t="s">
        <v>323</v>
      </c>
      <c r="G32" s="42"/>
      <c r="H32" s="42"/>
      <c r="I32" s="42"/>
      <c r="J32" s="42"/>
      <c r="K32" s="66"/>
      <c r="L32" s="67"/>
      <c r="M32" s="41">
        <v>7</v>
      </c>
      <c r="N32" s="41">
        <v>8</v>
      </c>
      <c r="O32" s="41">
        <v>7</v>
      </c>
      <c r="P32" s="42"/>
      <c r="Q32" s="42"/>
      <c r="R32" s="66"/>
      <c r="S32" s="67"/>
      <c r="T32" s="59">
        <v>10</v>
      </c>
      <c r="U32" s="61"/>
      <c r="V32" s="69"/>
      <c r="W32" s="70"/>
      <c r="X32" s="69"/>
    </row>
    <row r="33" spans="1:24" ht="15.75">
      <c r="A33" s="20">
        <v>27</v>
      </c>
      <c r="B33" s="21">
        <v>27</v>
      </c>
      <c r="C33" s="22" t="s">
        <v>166</v>
      </c>
      <c r="D33" s="23" t="s">
        <v>29</v>
      </c>
      <c r="E33" s="114"/>
      <c r="F33" s="508" t="s">
        <v>324</v>
      </c>
      <c r="G33" s="42"/>
      <c r="H33" s="42"/>
      <c r="I33" s="42"/>
      <c r="J33" s="42"/>
      <c r="K33" s="66"/>
      <c r="L33" s="67"/>
      <c r="M33" s="41">
        <v>8</v>
      </c>
      <c r="N33" s="41">
        <v>8</v>
      </c>
      <c r="O33" s="41">
        <v>8</v>
      </c>
      <c r="P33" s="42"/>
      <c r="Q33" s="42"/>
      <c r="R33" s="66"/>
      <c r="S33" s="67"/>
      <c r="T33" s="59">
        <v>10</v>
      </c>
      <c r="U33" s="61"/>
      <c r="V33" s="69"/>
      <c r="W33" s="70"/>
      <c r="X33" s="69"/>
    </row>
    <row r="34" spans="1:24" ht="15.75">
      <c r="A34" s="20">
        <v>28</v>
      </c>
      <c r="B34" s="21">
        <v>28</v>
      </c>
      <c r="C34" s="22" t="s">
        <v>17</v>
      </c>
      <c r="D34" s="23" t="s">
        <v>87</v>
      </c>
      <c r="E34" s="114"/>
      <c r="F34" s="508" t="s">
        <v>325</v>
      </c>
      <c r="G34" s="42"/>
      <c r="H34" s="42"/>
      <c r="I34" s="42"/>
      <c r="J34" s="42"/>
      <c r="K34" s="66"/>
      <c r="L34" s="67"/>
      <c r="M34" s="41">
        <v>7</v>
      </c>
      <c r="N34" s="41">
        <v>8</v>
      </c>
      <c r="O34" s="41">
        <v>7</v>
      </c>
      <c r="P34" s="42"/>
      <c r="Q34" s="42"/>
      <c r="R34" s="66"/>
      <c r="S34" s="67"/>
      <c r="T34" s="59">
        <v>10</v>
      </c>
      <c r="U34" s="61"/>
      <c r="V34" s="69"/>
      <c r="W34" s="70"/>
      <c r="X34" s="69"/>
    </row>
    <row r="35" spans="1:24" ht="15.75">
      <c r="A35" s="20">
        <v>29</v>
      </c>
      <c r="B35" s="21">
        <v>29</v>
      </c>
      <c r="C35" s="22" t="s">
        <v>88</v>
      </c>
      <c r="D35" s="23" t="s">
        <v>16</v>
      </c>
      <c r="E35" s="114"/>
      <c r="F35" s="508" t="s">
        <v>326</v>
      </c>
      <c r="G35" s="42"/>
      <c r="H35" s="42"/>
      <c r="I35" s="42"/>
      <c r="J35" s="42"/>
      <c r="K35" s="66"/>
      <c r="L35" s="67"/>
      <c r="M35" s="41">
        <v>7</v>
      </c>
      <c r="N35" s="41">
        <v>8</v>
      </c>
      <c r="O35" s="41">
        <v>8</v>
      </c>
      <c r="P35" s="42"/>
      <c r="Q35" s="42"/>
      <c r="R35" s="66"/>
      <c r="S35" s="67"/>
      <c r="T35" s="59">
        <v>10</v>
      </c>
      <c r="U35" s="61"/>
      <c r="V35" s="69"/>
      <c r="W35" s="70"/>
      <c r="X35" s="69"/>
    </row>
    <row r="36" spans="1:24" ht="15.75">
      <c r="A36" s="20">
        <v>30</v>
      </c>
      <c r="B36" s="21">
        <v>30</v>
      </c>
      <c r="C36" s="22" t="s">
        <v>14</v>
      </c>
      <c r="D36" s="23" t="s">
        <v>38</v>
      </c>
      <c r="E36" s="114"/>
      <c r="F36" s="508" t="s">
        <v>327</v>
      </c>
      <c r="G36" s="42"/>
      <c r="H36" s="42"/>
      <c r="I36" s="42"/>
      <c r="J36" s="42"/>
      <c r="K36" s="66"/>
      <c r="L36" s="67"/>
      <c r="M36" s="41">
        <v>7</v>
      </c>
      <c r="N36" s="41">
        <v>7</v>
      </c>
      <c r="O36" s="41">
        <v>8</v>
      </c>
      <c r="P36" s="42"/>
      <c r="Q36" s="42"/>
      <c r="R36" s="66"/>
      <c r="S36" s="67"/>
      <c r="T36" s="59">
        <v>10</v>
      </c>
      <c r="U36" s="61"/>
      <c r="V36" s="69"/>
      <c r="W36" s="70"/>
      <c r="X36" s="69"/>
    </row>
    <row r="37" spans="1:24" ht="16.5">
      <c r="A37" s="20">
        <v>31</v>
      </c>
      <c r="B37" s="21">
        <v>31</v>
      </c>
      <c r="C37" s="22" t="s">
        <v>17</v>
      </c>
      <c r="D37" s="121" t="s">
        <v>159</v>
      </c>
      <c r="E37" s="114"/>
      <c r="F37" s="508" t="s">
        <v>328</v>
      </c>
      <c r="G37" s="42"/>
      <c r="H37" s="42"/>
      <c r="I37" s="42"/>
      <c r="J37" s="42"/>
      <c r="K37" s="66"/>
      <c r="L37" s="67"/>
      <c r="M37" s="41">
        <v>7</v>
      </c>
      <c r="N37" s="41">
        <v>8</v>
      </c>
      <c r="O37" s="41">
        <v>7</v>
      </c>
      <c r="P37" s="42"/>
      <c r="Q37" s="42"/>
      <c r="R37" s="66"/>
      <c r="S37" s="67"/>
      <c r="T37" s="59">
        <v>10</v>
      </c>
      <c r="U37" s="61"/>
      <c r="V37" s="69"/>
      <c r="W37" s="70"/>
      <c r="X37" s="69"/>
    </row>
    <row r="38" spans="1:24" ht="15.75">
      <c r="A38" s="20">
        <v>32</v>
      </c>
      <c r="B38" s="21">
        <v>32</v>
      </c>
      <c r="C38" s="22" t="s">
        <v>40</v>
      </c>
      <c r="D38" s="23" t="s">
        <v>15</v>
      </c>
      <c r="E38" s="114"/>
      <c r="F38" s="508" t="s">
        <v>329</v>
      </c>
      <c r="G38" s="42"/>
      <c r="H38" s="42"/>
      <c r="I38" s="42"/>
      <c r="J38" s="42"/>
      <c r="K38" s="66"/>
      <c r="L38" s="67"/>
      <c r="M38" s="41">
        <v>8</v>
      </c>
      <c r="N38" s="41">
        <v>8</v>
      </c>
      <c r="O38" s="41">
        <v>8</v>
      </c>
      <c r="P38" s="42"/>
      <c r="Q38" s="42"/>
      <c r="R38" s="66"/>
      <c r="S38" s="67"/>
      <c r="T38" s="59">
        <v>10</v>
      </c>
      <c r="U38" s="61"/>
      <c r="V38" s="69"/>
      <c r="W38" s="70"/>
      <c r="X38" s="69"/>
    </row>
    <row r="39" spans="1:24" ht="15.75">
      <c r="A39" s="20">
        <v>33</v>
      </c>
      <c r="B39" s="21">
        <v>33</v>
      </c>
      <c r="C39" s="22" t="s">
        <v>30</v>
      </c>
      <c r="D39" s="23" t="s">
        <v>31</v>
      </c>
      <c r="E39" s="114"/>
      <c r="F39" s="508" t="s">
        <v>330</v>
      </c>
      <c r="G39" s="42"/>
      <c r="H39" s="42"/>
      <c r="I39" s="42"/>
      <c r="J39" s="42"/>
      <c r="K39" s="66"/>
      <c r="L39" s="67"/>
      <c r="M39" s="41">
        <v>7</v>
      </c>
      <c r="N39" s="41">
        <v>7</v>
      </c>
      <c r="O39" s="41">
        <v>8</v>
      </c>
      <c r="P39" s="42"/>
      <c r="Q39" s="42"/>
      <c r="R39" s="66"/>
      <c r="S39" s="67"/>
      <c r="T39" s="59">
        <v>10</v>
      </c>
      <c r="U39" s="61"/>
      <c r="V39" s="69"/>
      <c r="W39" s="70"/>
      <c r="X39" s="69"/>
    </row>
    <row r="40" spans="1:24" ht="15.75">
      <c r="A40" s="20">
        <v>34</v>
      </c>
      <c r="B40" s="21">
        <v>34</v>
      </c>
      <c r="C40" s="22" t="s">
        <v>90</v>
      </c>
      <c r="D40" s="23" t="s">
        <v>91</v>
      </c>
      <c r="E40" s="114"/>
      <c r="F40" s="508" t="s">
        <v>331</v>
      </c>
      <c r="G40" s="42"/>
      <c r="H40" s="42"/>
      <c r="I40" s="42"/>
      <c r="J40" s="42"/>
      <c r="K40" s="66"/>
      <c r="L40" s="67"/>
      <c r="M40" s="41">
        <v>7</v>
      </c>
      <c r="N40" s="41">
        <v>7</v>
      </c>
      <c r="O40" s="41">
        <v>8</v>
      </c>
      <c r="P40" s="42"/>
      <c r="Q40" s="42"/>
      <c r="R40" s="66"/>
      <c r="S40" s="67"/>
      <c r="T40" s="59">
        <v>10</v>
      </c>
      <c r="U40" s="61"/>
      <c r="V40" s="69"/>
      <c r="W40" s="70"/>
      <c r="X40" s="69"/>
    </row>
    <row r="41" spans="1:24" ht="15.75">
      <c r="A41" s="20">
        <v>35</v>
      </c>
      <c r="B41" s="21">
        <v>35</v>
      </c>
      <c r="C41" s="22" t="s">
        <v>92</v>
      </c>
      <c r="D41" s="23" t="s">
        <v>32</v>
      </c>
      <c r="E41" s="114"/>
      <c r="F41" s="508" t="s">
        <v>332</v>
      </c>
      <c r="G41" s="42"/>
      <c r="H41" s="42"/>
      <c r="I41" s="42"/>
      <c r="J41" s="42"/>
      <c r="K41" s="66"/>
      <c r="L41" s="67"/>
      <c r="M41" s="41">
        <v>8</v>
      </c>
      <c r="N41" s="41">
        <v>7</v>
      </c>
      <c r="O41" s="41">
        <v>8</v>
      </c>
      <c r="P41" s="42"/>
      <c r="Q41" s="42"/>
      <c r="R41" s="66"/>
      <c r="S41" s="67"/>
      <c r="T41" s="59">
        <v>10</v>
      </c>
      <c r="U41" s="61"/>
      <c r="V41" s="69"/>
      <c r="W41" s="70"/>
      <c r="X41" s="69"/>
    </row>
    <row r="42" spans="1:24" ht="15.75">
      <c r="A42" s="20">
        <v>36</v>
      </c>
      <c r="B42" s="21">
        <v>36</v>
      </c>
      <c r="C42" s="22" t="s">
        <v>14</v>
      </c>
      <c r="D42" s="23" t="s">
        <v>93</v>
      </c>
      <c r="E42" s="114"/>
      <c r="F42" s="508" t="s">
        <v>333</v>
      </c>
      <c r="G42" s="42"/>
      <c r="H42" s="42"/>
      <c r="I42" s="42"/>
      <c r="J42" s="42"/>
      <c r="K42" s="66"/>
      <c r="L42" s="67"/>
      <c r="M42" s="41">
        <v>8</v>
      </c>
      <c r="N42" s="41">
        <v>7</v>
      </c>
      <c r="O42" s="41">
        <v>8</v>
      </c>
      <c r="P42" s="42"/>
      <c r="Q42" s="42"/>
      <c r="R42" s="66"/>
      <c r="S42" s="67"/>
      <c r="T42" s="59">
        <v>10</v>
      </c>
      <c r="U42" s="61"/>
      <c r="V42" s="69"/>
      <c r="W42" s="70"/>
      <c r="X42" s="69"/>
    </row>
    <row r="43" spans="1:24" ht="15.75">
      <c r="A43" s="20">
        <v>37</v>
      </c>
      <c r="B43" s="21">
        <v>37</v>
      </c>
      <c r="C43" s="22" t="s">
        <v>10</v>
      </c>
      <c r="D43" s="23" t="s">
        <v>94</v>
      </c>
      <c r="E43" s="114"/>
      <c r="F43" s="508" t="s">
        <v>334</v>
      </c>
      <c r="G43" s="42"/>
      <c r="H43" s="42"/>
      <c r="I43" s="42"/>
      <c r="J43" s="42"/>
      <c r="K43" s="66"/>
      <c r="L43" s="67"/>
      <c r="M43" s="41">
        <v>7</v>
      </c>
      <c r="N43" s="41">
        <v>8</v>
      </c>
      <c r="O43" s="41">
        <v>7</v>
      </c>
      <c r="P43" s="42"/>
      <c r="Q43" s="42"/>
      <c r="R43" s="66"/>
      <c r="S43" s="67"/>
      <c r="T43" s="59">
        <v>10</v>
      </c>
      <c r="U43" s="61"/>
      <c r="V43" s="69"/>
      <c r="W43" s="70"/>
      <c r="X43" s="69"/>
    </row>
    <row r="44" spans="1:24" ht="15.75">
      <c r="A44" s="20">
        <v>38</v>
      </c>
      <c r="B44" s="21">
        <v>38</v>
      </c>
      <c r="C44" s="22" t="s">
        <v>95</v>
      </c>
      <c r="D44" s="23" t="s">
        <v>33</v>
      </c>
      <c r="E44" s="114"/>
      <c r="F44" s="508" t="s">
        <v>335</v>
      </c>
      <c r="G44" s="42"/>
      <c r="H44" s="42"/>
      <c r="I44" s="42"/>
      <c r="J44" s="42"/>
      <c r="K44" s="66"/>
      <c r="L44" s="67"/>
      <c r="M44" s="41">
        <v>7</v>
      </c>
      <c r="N44" s="41">
        <v>8</v>
      </c>
      <c r="O44" s="41">
        <v>7</v>
      </c>
      <c r="P44" s="42"/>
      <c r="Q44" s="42"/>
      <c r="R44" s="66"/>
      <c r="S44" s="67"/>
      <c r="T44" s="59">
        <v>10</v>
      </c>
      <c r="U44" s="61"/>
      <c r="V44" s="69"/>
      <c r="W44" s="70"/>
      <c r="X44" s="69"/>
    </row>
    <row r="45" spans="1:24" ht="15.75">
      <c r="A45" s="28">
        <v>39</v>
      </c>
      <c r="B45" s="21">
        <v>39</v>
      </c>
      <c r="C45" s="22" t="s">
        <v>21</v>
      </c>
      <c r="D45" s="23" t="s">
        <v>36</v>
      </c>
      <c r="E45" s="114"/>
      <c r="F45" s="509" t="s">
        <v>336</v>
      </c>
      <c r="G45" s="42"/>
      <c r="H45" s="42"/>
      <c r="I45" s="42"/>
      <c r="J45" s="42"/>
      <c r="K45" s="66"/>
      <c r="L45" s="67"/>
      <c r="M45" s="41">
        <v>7</v>
      </c>
      <c r="N45" s="41">
        <v>7</v>
      </c>
      <c r="O45" s="41">
        <v>7</v>
      </c>
      <c r="P45" s="42"/>
      <c r="Q45" s="42"/>
      <c r="R45" s="66"/>
      <c r="S45" s="67"/>
      <c r="T45" s="59">
        <v>10</v>
      </c>
      <c r="U45" s="61"/>
      <c r="V45" s="69"/>
      <c r="W45" s="70"/>
      <c r="X45" s="69"/>
    </row>
    <row r="46" spans="1:24" ht="15.75">
      <c r="A46" s="20">
        <v>40</v>
      </c>
      <c r="B46" s="21">
        <v>40</v>
      </c>
      <c r="C46" s="22" t="s">
        <v>10</v>
      </c>
      <c r="D46" s="23" t="s">
        <v>96</v>
      </c>
      <c r="E46" s="114"/>
      <c r="F46" s="509" t="s">
        <v>337</v>
      </c>
      <c r="G46" s="42"/>
      <c r="H46" s="42"/>
      <c r="I46" s="42"/>
      <c r="J46" s="42"/>
      <c r="K46" s="66"/>
      <c r="L46" s="67"/>
      <c r="M46" s="41">
        <v>7</v>
      </c>
      <c r="N46" s="41">
        <v>8</v>
      </c>
      <c r="O46" s="41">
        <v>8</v>
      </c>
      <c r="P46" s="42"/>
      <c r="Q46" s="42"/>
      <c r="R46" s="66"/>
      <c r="S46" s="67"/>
      <c r="T46" s="59">
        <v>10</v>
      </c>
      <c r="U46" s="61"/>
      <c r="V46" s="69"/>
      <c r="W46" s="70"/>
      <c r="X46" s="69"/>
    </row>
    <row r="47" spans="1:24" ht="15.75">
      <c r="A47" s="20">
        <v>41</v>
      </c>
      <c r="B47" s="21">
        <v>41</v>
      </c>
      <c r="C47" s="22" t="s">
        <v>97</v>
      </c>
      <c r="D47" s="23" t="s">
        <v>34</v>
      </c>
      <c r="E47" s="114"/>
      <c r="F47" s="509" t="s">
        <v>338</v>
      </c>
      <c r="G47" s="42"/>
      <c r="H47" s="42"/>
      <c r="I47" s="42"/>
      <c r="J47" s="42"/>
      <c r="K47" s="66"/>
      <c r="L47" s="67"/>
      <c r="M47" s="41">
        <v>7</v>
      </c>
      <c r="N47" s="41">
        <v>8</v>
      </c>
      <c r="O47" s="41">
        <v>7</v>
      </c>
      <c r="P47" s="42"/>
      <c r="Q47" s="42"/>
      <c r="R47" s="66"/>
      <c r="S47" s="67"/>
      <c r="T47" s="59">
        <v>10</v>
      </c>
      <c r="U47" s="61"/>
      <c r="V47" s="69"/>
      <c r="W47" s="70"/>
      <c r="X47" s="69"/>
    </row>
    <row r="48" spans="1:24" ht="15.75">
      <c r="A48" s="28">
        <v>42</v>
      </c>
      <c r="B48" s="21">
        <v>42</v>
      </c>
      <c r="C48" s="22" t="s">
        <v>98</v>
      </c>
      <c r="D48" s="23" t="s">
        <v>42</v>
      </c>
      <c r="E48" s="114"/>
      <c r="F48" s="509" t="s">
        <v>339</v>
      </c>
      <c r="G48" s="42"/>
      <c r="H48" s="42"/>
      <c r="I48" s="42"/>
      <c r="J48" s="42"/>
      <c r="K48" s="66"/>
      <c r="L48" s="67"/>
      <c r="M48" s="41">
        <v>7</v>
      </c>
      <c r="N48" s="41">
        <v>8</v>
      </c>
      <c r="O48" s="41">
        <v>7</v>
      </c>
      <c r="P48" s="42"/>
      <c r="Q48" s="42"/>
      <c r="R48" s="66"/>
      <c r="S48" s="67"/>
      <c r="T48" s="59">
        <v>10</v>
      </c>
      <c r="U48" s="61"/>
      <c r="V48" s="69"/>
      <c r="W48" s="70"/>
      <c r="X48" s="69"/>
    </row>
    <row r="49" spans="1:24" ht="15.75">
      <c r="A49" s="20">
        <v>43</v>
      </c>
      <c r="B49" s="21">
        <v>43</v>
      </c>
      <c r="C49" s="22" t="s">
        <v>14</v>
      </c>
      <c r="D49" s="23" t="s">
        <v>99</v>
      </c>
      <c r="E49" s="114"/>
      <c r="F49" s="509" t="s">
        <v>340</v>
      </c>
      <c r="G49" s="42"/>
      <c r="H49" s="42"/>
      <c r="I49" s="42"/>
      <c r="J49" s="42"/>
      <c r="K49" s="66"/>
      <c r="L49" s="67"/>
      <c r="M49" s="41">
        <v>7</v>
      </c>
      <c r="N49" s="41">
        <v>8</v>
      </c>
      <c r="O49" s="41">
        <v>7</v>
      </c>
      <c r="P49" s="42"/>
      <c r="Q49" s="42"/>
      <c r="R49" s="66"/>
      <c r="S49" s="67"/>
      <c r="T49" s="59">
        <v>10</v>
      </c>
      <c r="U49" s="61"/>
      <c r="V49" s="69"/>
      <c r="W49" s="70"/>
      <c r="X49" s="69"/>
    </row>
    <row r="50" spans="1:24" ht="15.75">
      <c r="A50" s="20">
        <v>44</v>
      </c>
      <c r="B50" s="21">
        <v>44</v>
      </c>
      <c r="C50" s="22" t="s">
        <v>100</v>
      </c>
      <c r="D50" s="23" t="s">
        <v>18</v>
      </c>
      <c r="E50" s="114"/>
      <c r="F50" s="509" t="s">
        <v>341</v>
      </c>
      <c r="G50" s="42"/>
      <c r="H50" s="42"/>
      <c r="I50" s="42"/>
      <c r="J50" s="42"/>
      <c r="K50" s="66"/>
      <c r="L50" s="67"/>
      <c r="M50" s="41">
        <v>7</v>
      </c>
      <c r="N50" s="41">
        <v>7</v>
      </c>
      <c r="O50" s="41">
        <v>7</v>
      </c>
      <c r="P50" s="42"/>
      <c r="Q50" s="42"/>
      <c r="R50" s="66"/>
      <c r="S50" s="67"/>
      <c r="T50" s="59">
        <v>10</v>
      </c>
      <c r="U50" s="61"/>
      <c r="V50" s="69"/>
      <c r="W50" s="70"/>
      <c r="X50" s="69"/>
    </row>
    <row r="51" spans="1:24" ht="15.75">
      <c r="A51" s="28">
        <v>45</v>
      </c>
      <c r="B51" s="21">
        <v>45</v>
      </c>
      <c r="C51" s="22" t="s">
        <v>10</v>
      </c>
      <c r="D51" s="23" t="s">
        <v>18</v>
      </c>
      <c r="E51" s="114"/>
      <c r="F51" s="509" t="s">
        <v>342</v>
      </c>
      <c r="G51" s="42"/>
      <c r="H51" s="42"/>
      <c r="I51" s="42"/>
      <c r="J51" s="42"/>
      <c r="K51" s="66"/>
      <c r="L51" s="67"/>
      <c r="M51" s="41">
        <v>8</v>
      </c>
      <c r="N51" s="41">
        <v>7</v>
      </c>
      <c r="O51" s="41">
        <v>8</v>
      </c>
      <c r="P51" s="42"/>
      <c r="Q51" s="42"/>
      <c r="R51" s="66"/>
      <c r="S51" s="67"/>
      <c r="T51" s="59">
        <v>10</v>
      </c>
      <c r="U51" s="61"/>
      <c r="V51" s="69"/>
      <c r="W51" s="70"/>
      <c r="X51" s="69"/>
    </row>
    <row r="52" spans="1:24" ht="15.75">
      <c r="A52" s="20">
        <v>46</v>
      </c>
      <c r="B52" s="21">
        <v>46</v>
      </c>
      <c r="C52" s="22" t="s">
        <v>35</v>
      </c>
      <c r="D52" s="23" t="s">
        <v>41</v>
      </c>
      <c r="E52" s="114"/>
      <c r="F52" s="509" t="s">
        <v>343</v>
      </c>
      <c r="G52" s="42"/>
      <c r="H52" s="42"/>
      <c r="I52" s="42"/>
      <c r="J52" s="42"/>
      <c r="K52" s="66"/>
      <c r="L52" s="67"/>
      <c r="M52" s="41">
        <v>7</v>
      </c>
      <c r="N52" s="41">
        <v>7</v>
      </c>
      <c r="O52" s="41">
        <v>8</v>
      </c>
      <c r="P52" s="42"/>
      <c r="Q52" s="42"/>
      <c r="R52" s="66"/>
      <c r="S52" s="67"/>
      <c r="T52" s="59">
        <v>10</v>
      </c>
      <c r="U52" s="61"/>
      <c r="V52" s="69"/>
      <c r="W52" s="70"/>
      <c r="X52" s="69"/>
    </row>
    <row r="53" spans="1:24" ht="15.75">
      <c r="A53" s="20">
        <v>47</v>
      </c>
      <c r="B53" s="21">
        <v>47</v>
      </c>
      <c r="C53" s="22" t="s">
        <v>10</v>
      </c>
      <c r="D53" s="23" t="s">
        <v>41</v>
      </c>
      <c r="E53" s="114"/>
      <c r="F53" s="509" t="s">
        <v>344</v>
      </c>
      <c r="G53" s="42"/>
      <c r="H53" s="42"/>
      <c r="I53" s="42"/>
      <c r="J53" s="42"/>
      <c r="K53" s="66"/>
      <c r="L53" s="67"/>
      <c r="M53" s="41">
        <v>7</v>
      </c>
      <c r="N53" s="41">
        <v>8</v>
      </c>
      <c r="O53" s="41">
        <v>8</v>
      </c>
      <c r="P53" s="42"/>
      <c r="Q53" s="42"/>
      <c r="R53" s="66"/>
      <c r="S53" s="67"/>
      <c r="T53" s="59">
        <v>10</v>
      </c>
      <c r="U53" s="61"/>
      <c r="V53" s="69"/>
      <c r="W53" s="70"/>
      <c r="X53" s="69"/>
    </row>
    <row r="54" spans="1:24" ht="15.75">
      <c r="A54" s="28">
        <v>48</v>
      </c>
      <c r="B54" s="21">
        <v>48</v>
      </c>
      <c r="C54" s="22" t="s">
        <v>101</v>
      </c>
      <c r="D54" s="23" t="s">
        <v>41</v>
      </c>
      <c r="E54" s="114"/>
      <c r="F54" s="509" t="s">
        <v>345</v>
      </c>
      <c r="G54" s="42"/>
      <c r="H54" s="42"/>
      <c r="I54" s="42"/>
      <c r="J54" s="42"/>
      <c r="K54" s="66"/>
      <c r="L54" s="67"/>
      <c r="M54" s="41">
        <v>7</v>
      </c>
      <c r="N54" s="41">
        <v>8</v>
      </c>
      <c r="O54" s="41">
        <v>7</v>
      </c>
      <c r="P54" s="42"/>
      <c r="Q54" s="42"/>
      <c r="R54" s="66"/>
      <c r="S54" s="67"/>
      <c r="T54" s="59">
        <v>10</v>
      </c>
      <c r="U54" s="61"/>
      <c r="V54" s="69"/>
      <c r="W54" s="70"/>
      <c r="X54" s="69"/>
    </row>
    <row r="55" spans="1:24" ht="15.75">
      <c r="A55" s="20">
        <v>49</v>
      </c>
      <c r="B55" s="21">
        <v>49</v>
      </c>
      <c r="C55" s="22" t="s">
        <v>30</v>
      </c>
      <c r="D55" s="23" t="s">
        <v>102</v>
      </c>
      <c r="E55" s="114"/>
      <c r="F55" s="509" t="s">
        <v>346</v>
      </c>
      <c r="G55" s="42"/>
      <c r="H55" s="42"/>
      <c r="I55" s="42"/>
      <c r="J55" s="42"/>
      <c r="K55" s="66"/>
      <c r="L55" s="67"/>
      <c r="M55" s="41">
        <v>7</v>
      </c>
      <c r="N55" s="41">
        <v>8</v>
      </c>
      <c r="O55" s="41">
        <v>7</v>
      </c>
      <c r="P55" s="42"/>
      <c r="Q55" s="42"/>
      <c r="R55" s="66"/>
      <c r="S55" s="67"/>
      <c r="T55" s="59">
        <v>10</v>
      </c>
      <c r="U55" s="61"/>
      <c r="V55" s="69"/>
      <c r="W55" s="70"/>
      <c r="X55" s="69"/>
    </row>
    <row r="56" spans="1:24" ht="15.75">
      <c r="A56" s="20">
        <v>50</v>
      </c>
      <c r="B56" s="21">
        <v>50</v>
      </c>
      <c r="C56" s="22" t="s">
        <v>11</v>
      </c>
      <c r="D56" s="23" t="s">
        <v>103</v>
      </c>
      <c r="E56" s="114"/>
      <c r="F56" s="509" t="s">
        <v>347</v>
      </c>
      <c r="G56" s="42"/>
      <c r="H56" s="42"/>
      <c r="I56" s="42"/>
      <c r="J56" s="42"/>
      <c r="K56" s="66"/>
      <c r="L56" s="67"/>
      <c r="M56" s="41">
        <v>8</v>
      </c>
      <c r="N56" s="41">
        <v>7</v>
      </c>
      <c r="O56" s="41">
        <v>8</v>
      </c>
      <c r="P56" s="42"/>
      <c r="Q56" s="42"/>
      <c r="R56" s="66"/>
      <c r="S56" s="67"/>
      <c r="T56" s="59">
        <v>10</v>
      </c>
      <c r="U56" s="61"/>
      <c r="V56" s="69"/>
      <c r="W56" s="70"/>
      <c r="X56" s="69"/>
    </row>
    <row r="57" spans="1:24" ht="15.75">
      <c r="A57" s="28">
        <v>51</v>
      </c>
      <c r="B57" s="21">
        <v>51</v>
      </c>
      <c r="C57" s="22" t="s">
        <v>104</v>
      </c>
      <c r="D57" s="23" t="s">
        <v>43</v>
      </c>
      <c r="E57" s="114"/>
      <c r="F57" s="509" t="s">
        <v>348</v>
      </c>
      <c r="G57" s="42"/>
      <c r="H57" s="42"/>
      <c r="I57" s="42"/>
      <c r="J57" s="42"/>
      <c r="K57" s="66"/>
      <c r="L57" s="67"/>
      <c r="M57" s="41">
        <v>7</v>
      </c>
      <c r="N57" s="41">
        <v>7</v>
      </c>
      <c r="O57" s="41">
        <v>8</v>
      </c>
      <c r="P57" s="42"/>
      <c r="Q57" s="42"/>
      <c r="R57" s="66"/>
      <c r="S57" s="67"/>
      <c r="T57" s="59">
        <v>10</v>
      </c>
      <c r="U57" s="61"/>
      <c r="V57" s="69"/>
      <c r="W57" s="70"/>
      <c r="X57" s="69"/>
    </row>
    <row r="58" spans="1:24" ht="15.75">
      <c r="A58" s="20">
        <v>52</v>
      </c>
      <c r="B58" s="21">
        <v>52</v>
      </c>
      <c r="C58" s="22" t="s">
        <v>13</v>
      </c>
      <c r="D58" s="23" t="s">
        <v>43</v>
      </c>
      <c r="E58" s="114"/>
      <c r="F58" s="509" t="s">
        <v>349</v>
      </c>
      <c r="G58" s="42"/>
      <c r="H58" s="42"/>
      <c r="I58" s="42"/>
      <c r="J58" s="42"/>
      <c r="K58" s="66"/>
      <c r="L58" s="67"/>
      <c r="M58" s="41">
        <v>8</v>
      </c>
      <c r="N58" s="41">
        <v>8</v>
      </c>
      <c r="O58" s="41">
        <v>8</v>
      </c>
      <c r="P58" s="42"/>
      <c r="Q58" s="42"/>
      <c r="R58" s="66"/>
      <c r="S58" s="67"/>
      <c r="T58" s="59">
        <v>10</v>
      </c>
      <c r="U58" s="61"/>
      <c r="V58" s="69"/>
      <c r="W58" s="70"/>
      <c r="X58" s="69"/>
    </row>
    <row r="59" spans="4:24" ht="12.75">
      <c r="D59" s="32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</row>
    <row r="60" spans="4:24" ht="12.75">
      <c r="D60" s="32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</row>
    <row r="61" spans="4:24" ht="12.75">
      <c r="D61" s="32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</row>
    <row r="62" spans="4:24" ht="12.75">
      <c r="D62" s="32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4:24" ht="12.75">
      <c r="D63" s="32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4:24" ht="12.75">
      <c r="D64" s="32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4:24" ht="12.75">
      <c r="D65" s="32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3:24" ht="15">
      <c r="C66" s="27" t="s">
        <v>60</v>
      </c>
      <c r="D66" s="27"/>
      <c r="E66" s="27"/>
      <c r="F66" s="27"/>
      <c r="G66" s="27" t="e">
        <f>"("&amp;COUNTIF(#REF!,"XS")&amp;"/39)"</f>
        <v>#REF!</v>
      </c>
      <c r="H66" s="27"/>
      <c r="I66" s="371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3:24" ht="15">
      <c r="C67" s="27" t="s">
        <v>61</v>
      </c>
      <c r="D67" s="27"/>
      <c r="E67" s="27"/>
      <c r="F67" s="27"/>
      <c r="G67" s="27" t="e">
        <f>"("&amp;COUNTIF(#REF!,"Giái")&amp;"/39)"</f>
        <v>#REF!</v>
      </c>
      <c r="H67" s="27"/>
      <c r="I67" s="371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3:9" ht="15">
      <c r="C68" s="27" t="s">
        <v>62</v>
      </c>
      <c r="D68" s="27"/>
      <c r="E68" s="27"/>
      <c r="F68" s="27"/>
      <c r="G68" s="27" t="e">
        <f>"("&amp;COUNTIF(#REF!,"Kh¸")&amp;"/39)"</f>
        <v>#REF!</v>
      </c>
      <c r="H68" s="27"/>
      <c r="I68" s="371"/>
    </row>
    <row r="69" spans="3:9" ht="15">
      <c r="C69" s="27" t="s">
        <v>63</v>
      </c>
      <c r="D69" s="27"/>
      <c r="E69" s="27"/>
      <c r="F69" s="27"/>
      <c r="G69" s="27" t="e">
        <f>"("&amp;COUNTIF(#REF!,"TBK")&amp;"/39)"</f>
        <v>#REF!</v>
      </c>
      <c r="H69" s="27"/>
      <c r="I69" s="371"/>
    </row>
    <row r="70" spans="3:9" ht="15">
      <c r="C70" s="27" t="s">
        <v>64</v>
      </c>
      <c r="D70" s="27"/>
      <c r="E70" s="27"/>
      <c r="F70" s="27"/>
      <c r="G70" s="27" t="e">
        <f>"("&amp;COUNTIF(#REF!,"TB")&amp;"/39)"</f>
        <v>#REF!</v>
      </c>
      <c r="H70" s="27"/>
      <c r="I70" s="371"/>
    </row>
    <row r="71" spans="3:9" ht="15">
      <c r="C71" s="27" t="s">
        <v>65</v>
      </c>
      <c r="D71" s="27"/>
      <c r="E71" s="27"/>
      <c r="F71" s="27"/>
      <c r="G71" s="27" t="e">
        <f>"("&amp;COUNTIF(#REF!,"YÕu")&amp;"/39)"</f>
        <v>#REF!</v>
      </c>
      <c r="H71" s="27"/>
      <c r="I71" s="371"/>
    </row>
    <row r="72" spans="3:9" ht="15">
      <c r="C72" s="27" t="s">
        <v>66</v>
      </c>
      <c r="D72" s="27"/>
      <c r="E72" s="27"/>
      <c r="F72" s="27"/>
      <c r="G72" s="27" t="e">
        <f>"("&amp;COUNTIF(#REF!,"KÐm")&amp;"/39)"</f>
        <v>#REF!</v>
      </c>
      <c r="H72" s="27"/>
      <c r="I72" s="371"/>
    </row>
  </sheetData>
  <sheetProtection/>
  <mergeCells count="24">
    <mergeCell ref="X4:X6"/>
    <mergeCell ref="F4:F6"/>
    <mergeCell ref="G5:H5"/>
    <mergeCell ref="I5:J5"/>
    <mergeCell ref="K5:L5"/>
    <mergeCell ref="M5:O5"/>
    <mergeCell ref="P5:Q5"/>
    <mergeCell ref="R5:S5"/>
    <mergeCell ref="V4:W5"/>
    <mergeCell ref="A4:A6"/>
    <mergeCell ref="B4:B6"/>
    <mergeCell ref="C4:C6"/>
    <mergeCell ref="D4:D6"/>
    <mergeCell ref="G4:L4"/>
    <mergeCell ref="M4:S4"/>
    <mergeCell ref="C1:G1"/>
    <mergeCell ref="I1:S1"/>
    <mergeCell ref="C2:E2"/>
    <mergeCell ref="I2:S2"/>
    <mergeCell ref="U4:U6"/>
    <mergeCell ref="V3:W3"/>
    <mergeCell ref="G3:L3"/>
    <mergeCell ref="M3:S3"/>
    <mergeCell ref="T4:T6"/>
  </mergeCells>
  <printOptions/>
  <pageMargins left="0.75" right="0.75" top="1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N48">
      <selection activeCell="R72" sqref="R72"/>
    </sheetView>
  </sheetViews>
  <sheetFormatPr defaultColWidth="9.00390625" defaultRowHeight="12.75"/>
  <cols>
    <col min="1" max="1" width="4.125" style="0" customWidth="1"/>
    <col min="2" max="2" width="5.375" style="0" customWidth="1"/>
    <col min="3" max="3" width="17.00390625" style="0" customWidth="1"/>
    <col min="4" max="4" width="11.625" style="0" customWidth="1"/>
    <col min="5" max="5" width="10.875" style="0" customWidth="1"/>
    <col min="6" max="6" width="9.00390625" style="0" customWidth="1"/>
    <col min="7" max="7" width="9.625" style="0" customWidth="1"/>
    <col min="8" max="8" width="7.375" style="0" customWidth="1"/>
    <col min="9" max="9" width="7.625" style="0" customWidth="1"/>
    <col min="10" max="10" width="8.375" style="0" customWidth="1"/>
    <col min="11" max="11" width="8.25390625" style="0" customWidth="1"/>
    <col min="13" max="13" width="4.75390625" style="0" customWidth="1"/>
    <col min="14" max="14" width="5.25390625" style="0" customWidth="1"/>
    <col min="15" max="15" width="4.875" style="0" customWidth="1"/>
    <col min="16" max="16" width="17.125" style="0" customWidth="1"/>
    <col min="17" max="17" width="10.25390625" style="0" bestFit="1" customWidth="1"/>
    <col min="18" max="18" width="12.625" style="0" customWidth="1"/>
    <col min="19" max="19" width="8.25390625" style="0" customWidth="1"/>
    <col min="20" max="20" width="6.125" style="0" customWidth="1"/>
    <col min="21" max="21" width="7.375" style="0" customWidth="1"/>
    <col min="22" max="22" width="5.875" style="0" customWidth="1"/>
  </cols>
  <sheetData>
    <row r="1" spans="1:24" ht="16.5">
      <c r="A1" s="106" t="s">
        <v>145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N1" s="106" t="s">
        <v>145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15" ht="17.25">
      <c r="A2" s="106" t="s">
        <v>146</v>
      </c>
      <c r="B2" s="106"/>
      <c r="N2" s="106" t="s">
        <v>146</v>
      </c>
      <c r="O2" s="106"/>
    </row>
    <row r="3" spans="1:23" ht="17.25">
      <c r="A3" s="118" t="s">
        <v>147</v>
      </c>
      <c r="B3" s="119"/>
      <c r="C3" s="119"/>
      <c r="D3" s="119"/>
      <c r="E3" s="119"/>
      <c r="F3" s="119"/>
      <c r="G3" s="119"/>
      <c r="H3" s="119"/>
      <c r="I3" s="119"/>
      <c r="J3" s="119"/>
      <c r="N3" s="118" t="s">
        <v>147</v>
      </c>
      <c r="O3" s="119"/>
      <c r="P3" s="119"/>
      <c r="Q3" s="119"/>
      <c r="R3" s="119"/>
      <c r="S3" s="119"/>
      <c r="T3" s="119"/>
      <c r="U3" s="119"/>
      <c r="V3" s="119"/>
      <c r="W3" s="119"/>
    </row>
    <row r="4" spans="1:14" ht="16.5">
      <c r="A4" s="106" t="s">
        <v>136</v>
      </c>
      <c r="N4" s="106" t="s">
        <v>504</v>
      </c>
    </row>
    <row r="5" spans="1:24" ht="12.75" customHeight="1">
      <c r="A5" s="610" t="s">
        <v>2</v>
      </c>
      <c r="B5" s="610" t="s">
        <v>52</v>
      </c>
      <c r="C5" s="677" t="s">
        <v>53</v>
      </c>
      <c r="D5" s="682" t="s">
        <v>5</v>
      </c>
      <c r="E5" s="610" t="s">
        <v>6</v>
      </c>
      <c r="F5" s="680" t="s">
        <v>139</v>
      </c>
      <c r="G5" s="680" t="s">
        <v>140</v>
      </c>
      <c r="H5" s="680" t="s">
        <v>141</v>
      </c>
      <c r="I5" s="680" t="s">
        <v>142</v>
      </c>
      <c r="J5" s="680" t="s">
        <v>137</v>
      </c>
      <c r="K5" s="685" t="s">
        <v>135</v>
      </c>
      <c r="N5" s="610" t="s">
        <v>2</v>
      </c>
      <c r="O5" s="610" t="s">
        <v>52</v>
      </c>
      <c r="P5" s="677" t="s">
        <v>53</v>
      </c>
      <c r="Q5" s="682" t="s">
        <v>5</v>
      </c>
      <c r="R5" s="610" t="s">
        <v>6</v>
      </c>
      <c r="S5" s="686" t="s">
        <v>491</v>
      </c>
      <c r="T5" s="686" t="s">
        <v>492</v>
      </c>
      <c r="U5" s="686" t="s">
        <v>505</v>
      </c>
      <c r="V5" s="687" t="s">
        <v>177</v>
      </c>
      <c r="W5" s="680" t="s">
        <v>137</v>
      </c>
      <c r="X5" s="685" t="s">
        <v>135</v>
      </c>
    </row>
    <row r="6" spans="1:24" ht="12.75" customHeight="1">
      <c r="A6" s="676"/>
      <c r="B6" s="676"/>
      <c r="C6" s="678"/>
      <c r="D6" s="683"/>
      <c r="E6" s="676"/>
      <c r="F6" s="681"/>
      <c r="G6" s="681"/>
      <c r="H6" s="681"/>
      <c r="I6" s="681"/>
      <c r="J6" s="681"/>
      <c r="K6" s="681"/>
      <c r="N6" s="676"/>
      <c r="O6" s="676"/>
      <c r="P6" s="678"/>
      <c r="Q6" s="683"/>
      <c r="R6" s="676"/>
      <c r="S6" s="686"/>
      <c r="T6" s="686"/>
      <c r="U6" s="686"/>
      <c r="V6" s="687"/>
      <c r="W6" s="681"/>
      <c r="X6" s="681"/>
    </row>
    <row r="7" spans="1:24" ht="12.75" customHeight="1">
      <c r="A7" s="676"/>
      <c r="B7" s="676"/>
      <c r="C7" s="678"/>
      <c r="D7" s="683"/>
      <c r="E7" s="676"/>
      <c r="F7" s="681"/>
      <c r="G7" s="681"/>
      <c r="H7" s="681"/>
      <c r="I7" s="681"/>
      <c r="J7" s="681"/>
      <c r="K7" s="681"/>
      <c r="N7" s="676"/>
      <c r="O7" s="676"/>
      <c r="P7" s="678"/>
      <c r="Q7" s="683"/>
      <c r="R7" s="676"/>
      <c r="S7" s="686"/>
      <c r="T7" s="686"/>
      <c r="U7" s="686"/>
      <c r="V7" s="687"/>
      <c r="W7" s="681"/>
      <c r="X7" s="681"/>
    </row>
    <row r="8" spans="1:24" ht="12.75">
      <c r="A8" s="599"/>
      <c r="B8" s="599"/>
      <c r="C8" s="679"/>
      <c r="D8" s="684"/>
      <c r="E8" s="599"/>
      <c r="F8" s="599"/>
      <c r="G8" s="599"/>
      <c r="H8" s="599"/>
      <c r="I8" s="599"/>
      <c r="J8" s="599"/>
      <c r="K8" s="599"/>
      <c r="N8" s="599"/>
      <c r="O8" s="599"/>
      <c r="P8" s="679"/>
      <c r="Q8" s="684"/>
      <c r="R8" s="599"/>
      <c r="S8" s="686"/>
      <c r="T8" s="686"/>
      <c r="U8" s="686"/>
      <c r="V8" s="687"/>
      <c r="W8" s="599"/>
      <c r="X8" s="599"/>
    </row>
    <row r="9" spans="1:24" ht="17.25">
      <c r="A9" s="13">
        <v>1</v>
      </c>
      <c r="B9" s="14">
        <v>1</v>
      </c>
      <c r="C9" s="83" t="s">
        <v>23</v>
      </c>
      <c r="D9" s="84" t="s">
        <v>67</v>
      </c>
      <c r="E9" s="507" t="s">
        <v>298</v>
      </c>
      <c r="F9" s="107">
        <v>5.88</v>
      </c>
      <c r="G9" s="107">
        <v>6.35</v>
      </c>
      <c r="H9" s="110">
        <v>6.11</v>
      </c>
      <c r="I9" s="96" t="str">
        <f>IF(H9&gt;=8,"Giái",IF(H9&gt;=7,"Kh¸",IF(H9&gt;=6,"TBK",IF(H9&gt;=5,"TB",IF(H9&gt;=4,"YÕu",IF(H9&lt;4,"KÐm"))))))</f>
        <v>TBK</v>
      </c>
      <c r="J9" s="83" t="s">
        <v>137</v>
      </c>
      <c r="K9" s="113" t="s">
        <v>138</v>
      </c>
      <c r="N9" s="13">
        <v>1</v>
      </c>
      <c r="O9" s="14">
        <v>1</v>
      </c>
      <c r="P9" s="83" t="s">
        <v>23</v>
      </c>
      <c r="Q9" s="84" t="s">
        <v>67</v>
      </c>
      <c r="R9" s="507" t="s">
        <v>298</v>
      </c>
      <c r="S9" s="461">
        <v>188</v>
      </c>
      <c r="T9" s="461">
        <v>227</v>
      </c>
      <c r="U9" s="462">
        <f>(S9+T9)/55</f>
        <v>7.545454545454546</v>
      </c>
      <c r="V9" s="463" t="str">
        <f aca="true" t="shared" si="0" ref="V9:V44">IF(U9&gt;=8,"Giái",IF(U9&gt;=7,"Kh¸",IF(U9&gt;=6,"TBK",IF(U9&gt;=5,"TB",IF(U9&gt;=4,"YÕu",IF(U9&lt;4,"KÐm"))))))</f>
        <v>Kh¸</v>
      </c>
      <c r="W9" s="83" t="s">
        <v>137</v>
      </c>
      <c r="X9" s="113" t="s">
        <v>138</v>
      </c>
    </row>
    <row r="10" spans="1:24" ht="15.75">
      <c r="A10" s="20">
        <v>2</v>
      </c>
      <c r="B10" s="21">
        <v>2</v>
      </c>
      <c r="C10" s="47" t="s">
        <v>68</v>
      </c>
      <c r="D10" s="47" t="s">
        <v>69</v>
      </c>
      <c r="E10" s="508" t="s">
        <v>299</v>
      </c>
      <c r="F10" s="109">
        <v>6.67</v>
      </c>
      <c r="G10" s="108">
        <v>6.17</v>
      </c>
      <c r="H10" s="111">
        <v>6.43</v>
      </c>
      <c r="I10" s="97" t="str">
        <f aca="true" t="shared" si="1" ref="I10:I60">IF(H10&gt;=8,"Giái",IF(H10&gt;=7,"Kh¸",IF(H10&gt;=6,"TBK",IF(H10&gt;=5,"TB",IF(H10&gt;=4,"YÕu",IF(H10&lt;4,"KÐm"))))))</f>
        <v>TBK</v>
      </c>
      <c r="J10" s="47" t="s">
        <v>137</v>
      </c>
      <c r="K10" s="114" t="s">
        <v>138</v>
      </c>
      <c r="N10" s="20">
        <v>2</v>
      </c>
      <c r="O10" s="21">
        <v>2</v>
      </c>
      <c r="P10" s="47" t="s">
        <v>68</v>
      </c>
      <c r="Q10" s="47" t="s">
        <v>69</v>
      </c>
      <c r="R10" s="508" t="s">
        <v>299</v>
      </c>
      <c r="S10" s="349">
        <v>192</v>
      </c>
      <c r="T10" s="349">
        <v>206</v>
      </c>
      <c r="U10" s="450">
        <f>(S10+T10)/55</f>
        <v>7.236363636363636</v>
      </c>
      <c r="V10" s="448" t="str">
        <f t="shared" si="0"/>
        <v>Kh¸</v>
      </c>
      <c r="W10" s="47" t="s">
        <v>137</v>
      </c>
      <c r="X10" s="114" t="s">
        <v>138</v>
      </c>
    </row>
    <row r="11" spans="1:24" ht="15.75">
      <c r="A11" s="20">
        <v>3</v>
      </c>
      <c r="B11" s="21">
        <v>3</v>
      </c>
      <c r="C11" s="47" t="s">
        <v>30</v>
      </c>
      <c r="D11" s="47" t="s">
        <v>22</v>
      </c>
      <c r="E11" s="508" t="s">
        <v>300</v>
      </c>
      <c r="F11" s="108">
        <v>6.58</v>
      </c>
      <c r="G11" s="108">
        <v>6.09</v>
      </c>
      <c r="H11" s="111">
        <v>6.34</v>
      </c>
      <c r="I11" s="97" t="str">
        <f t="shared" si="1"/>
        <v>TBK</v>
      </c>
      <c r="J11" s="47" t="s">
        <v>137</v>
      </c>
      <c r="K11" s="114" t="s">
        <v>138</v>
      </c>
      <c r="N11" s="20">
        <v>3</v>
      </c>
      <c r="O11" s="21">
        <v>3</v>
      </c>
      <c r="P11" s="47" t="s">
        <v>30</v>
      </c>
      <c r="Q11" s="47" t="s">
        <v>22</v>
      </c>
      <c r="R11" s="508" t="s">
        <v>300</v>
      </c>
      <c r="S11" s="349">
        <v>185</v>
      </c>
      <c r="T11" s="349">
        <v>241</v>
      </c>
      <c r="U11" s="450">
        <f aca="true" t="shared" si="2" ref="U11:U60">(S11+T11)/55</f>
        <v>7.745454545454545</v>
      </c>
      <c r="V11" s="448" t="str">
        <f t="shared" si="0"/>
        <v>Kh¸</v>
      </c>
      <c r="W11" s="47" t="s">
        <v>137</v>
      </c>
      <c r="X11" s="114" t="s">
        <v>138</v>
      </c>
    </row>
    <row r="12" spans="1:24" ht="15.75">
      <c r="A12" s="20">
        <v>4</v>
      </c>
      <c r="B12" s="21">
        <v>4</v>
      </c>
      <c r="C12" s="47" t="s">
        <v>30</v>
      </c>
      <c r="D12" s="47" t="s">
        <v>70</v>
      </c>
      <c r="E12" s="508" t="s">
        <v>301</v>
      </c>
      <c r="F12" s="108">
        <v>7.64</v>
      </c>
      <c r="G12" s="108">
        <v>7.13</v>
      </c>
      <c r="H12" s="111">
        <v>7.39</v>
      </c>
      <c r="I12" s="97" t="str">
        <f t="shared" si="1"/>
        <v>Kh¸</v>
      </c>
      <c r="J12" s="47" t="s">
        <v>137</v>
      </c>
      <c r="K12" s="114" t="s">
        <v>138</v>
      </c>
      <c r="N12" s="20">
        <v>4</v>
      </c>
      <c r="O12" s="21">
        <v>4</v>
      </c>
      <c r="P12" s="47" t="s">
        <v>30</v>
      </c>
      <c r="Q12" s="47" t="s">
        <v>70</v>
      </c>
      <c r="R12" s="508" t="s">
        <v>301</v>
      </c>
      <c r="S12" s="349">
        <v>201</v>
      </c>
      <c r="T12" s="349">
        <v>247</v>
      </c>
      <c r="U12" s="450">
        <f t="shared" si="2"/>
        <v>8.145454545454545</v>
      </c>
      <c r="V12" s="448" t="str">
        <f t="shared" si="0"/>
        <v>Giái</v>
      </c>
      <c r="W12" s="47" t="s">
        <v>137</v>
      </c>
      <c r="X12" s="114" t="s">
        <v>138</v>
      </c>
    </row>
    <row r="13" spans="1:24" ht="15.75">
      <c r="A13" s="20">
        <v>5</v>
      </c>
      <c r="B13" s="21">
        <v>5</v>
      </c>
      <c r="C13" s="47" t="s">
        <v>14</v>
      </c>
      <c r="D13" s="47" t="s">
        <v>7</v>
      </c>
      <c r="E13" s="508" t="s">
        <v>302</v>
      </c>
      <c r="F13" s="108">
        <v>6.92</v>
      </c>
      <c r="G13" s="108">
        <v>7.3</v>
      </c>
      <c r="H13" s="111">
        <v>7.11</v>
      </c>
      <c r="I13" s="97" t="str">
        <f t="shared" si="1"/>
        <v>Kh¸</v>
      </c>
      <c r="J13" s="47" t="s">
        <v>137</v>
      </c>
      <c r="K13" s="114" t="s">
        <v>138</v>
      </c>
      <c r="N13" s="20">
        <v>5</v>
      </c>
      <c r="O13" s="21">
        <v>5</v>
      </c>
      <c r="P13" s="47" t="s">
        <v>14</v>
      </c>
      <c r="Q13" s="47" t="s">
        <v>7</v>
      </c>
      <c r="R13" s="508" t="s">
        <v>302</v>
      </c>
      <c r="S13" s="349">
        <v>191</v>
      </c>
      <c r="T13" s="349">
        <v>233</v>
      </c>
      <c r="U13" s="450">
        <f t="shared" si="2"/>
        <v>7.709090909090909</v>
      </c>
      <c r="V13" s="448" t="str">
        <f t="shared" si="0"/>
        <v>Kh¸</v>
      </c>
      <c r="W13" s="47" t="s">
        <v>137</v>
      </c>
      <c r="X13" s="114" t="s">
        <v>138</v>
      </c>
    </row>
    <row r="14" spans="1:24" ht="15.75">
      <c r="A14" s="20">
        <v>6</v>
      </c>
      <c r="B14" s="21">
        <v>6</v>
      </c>
      <c r="C14" s="47" t="s">
        <v>30</v>
      </c>
      <c r="D14" s="47" t="s">
        <v>8</v>
      </c>
      <c r="E14" s="508" t="s">
        <v>303</v>
      </c>
      <c r="F14" s="108">
        <v>6.13</v>
      </c>
      <c r="G14" s="108">
        <v>6.52</v>
      </c>
      <c r="H14" s="111">
        <v>6.32</v>
      </c>
      <c r="I14" s="97" t="str">
        <f t="shared" si="1"/>
        <v>TBK</v>
      </c>
      <c r="J14" s="47" t="s">
        <v>137</v>
      </c>
      <c r="K14" s="114" t="s">
        <v>138</v>
      </c>
      <c r="N14" s="20">
        <v>6</v>
      </c>
      <c r="O14" s="21">
        <v>6</v>
      </c>
      <c r="P14" s="47" t="s">
        <v>30</v>
      </c>
      <c r="Q14" s="47" t="s">
        <v>8</v>
      </c>
      <c r="R14" s="508" t="s">
        <v>303</v>
      </c>
      <c r="S14" s="349">
        <v>183</v>
      </c>
      <c r="T14" s="349">
        <v>232</v>
      </c>
      <c r="U14" s="450">
        <f t="shared" si="2"/>
        <v>7.545454545454546</v>
      </c>
      <c r="V14" s="448" t="str">
        <f t="shared" si="0"/>
        <v>Kh¸</v>
      </c>
      <c r="W14" s="47" t="s">
        <v>137</v>
      </c>
      <c r="X14" s="114" t="s">
        <v>138</v>
      </c>
    </row>
    <row r="15" spans="1:24" ht="15.75">
      <c r="A15" s="20">
        <v>7</v>
      </c>
      <c r="B15" s="21">
        <v>7</v>
      </c>
      <c r="C15" s="47" t="s">
        <v>71</v>
      </c>
      <c r="D15" s="47" t="s">
        <v>8</v>
      </c>
      <c r="E15" s="508" t="s">
        <v>304</v>
      </c>
      <c r="F15" s="108">
        <v>7</v>
      </c>
      <c r="G15" s="108">
        <v>6.09</v>
      </c>
      <c r="H15" s="111">
        <v>6.55</v>
      </c>
      <c r="I15" s="97" t="str">
        <f t="shared" si="1"/>
        <v>TBK</v>
      </c>
      <c r="J15" s="47" t="s">
        <v>137</v>
      </c>
      <c r="K15" s="114" t="s">
        <v>138</v>
      </c>
      <c r="N15" s="20">
        <v>7</v>
      </c>
      <c r="O15" s="21">
        <v>7</v>
      </c>
      <c r="P15" s="47" t="s">
        <v>71</v>
      </c>
      <c r="Q15" s="47" t="s">
        <v>8</v>
      </c>
      <c r="R15" s="508" t="s">
        <v>304</v>
      </c>
      <c r="S15" s="349">
        <v>205</v>
      </c>
      <c r="T15" s="349">
        <v>228</v>
      </c>
      <c r="U15" s="450">
        <f t="shared" si="2"/>
        <v>7.872727272727273</v>
      </c>
      <c r="V15" s="448" t="str">
        <f t="shared" si="0"/>
        <v>Kh¸</v>
      </c>
      <c r="W15" s="47" t="s">
        <v>137</v>
      </c>
      <c r="X15" s="114" t="s">
        <v>138</v>
      </c>
    </row>
    <row r="16" spans="1:24" ht="15.75">
      <c r="A16" s="20">
        <v>8</v>
      </c>
      <c r="B16" s="21">
        <v>8</v>
      </c>
      <c r="C16" s="47" t="s">
        <v>20</v>
      </c>
      <c r="D16" s="47" t="s">
        <v>9</v>
      </c>
      <c r="E16" s="508" t="s">
        <v>305</v>
      </c>
      <c r="F16" s="108">
        <v>6.88</v>
      </c>
      <c r="G16" s="108">
        <v>6.74</v>
      </c>
      <c r="H16" s="111">
        <v>6.81</v>
      </c>
      <c r="I16" s="97" t="str">
        <f t="shared" si="1"/>
        <v>TBK</v>
      </c>
      <c r="J16" s="47" t="s">
        <v>137</v>
      </c>
      <c r="K16" s="114" t="s">
        <v>138</v>
      </c>
      <c r="N16" s="20">
        <v>8</v>
      </c>
      <c r="O16" s="21">
        <v>8</v>
      </c>
      <c r="P16" s="47" t="s">
        <v>20</v>
      </c>
      <c r="Q16" s="47" t="s">
        <v>9</v>
      </c>
      <c r="R16" s="508" t="s">
        <v>305</v>
      </c>
      <c r="S16" s="349">
        <v>190</v>
      </c>
      <c r="T16" s="349">
        <v>236</v>
      </c>
      <c r="U16" s="450">
        <f t="shared" si="2"/>
        <v>7.745454545454545</v>
      </c>
      <c r="V16" s="448" t="str">
        <f t="shared" si="0"/>
        <v>Kh¸</v>
      </c>
      <c r="W16" s="47" t="s">
        <v>137</v>
      </c>
      <c r="X16" s="114" t="s">
        <v>138</v>
      </c>
    </row>
    <row r="17" spans="1:24" ht="15.75">
      <c r="A17" s="20">
        <v>9</v>
      </c>
      <c r="B17" s="21">
        <v>9</v>
      </c>
      <c r="C17" s="47" t="s">
        <v>72</v>
      </c>
      <c r="D17" s="47" t="s">
        <v>24</v>
      </c>
      <c r="E17" s="508" t="s">
        <v>306</v>
      </c>
      <c r="F17" s="108">
        <v>7.21</v>
      </c>
      <c r="G17" s="108">
        <v>7.17</v>
      </c>
      <c r="H17" s="111">
        <v>7.19</v>
      </c>
      <c r="I17" s="97" t="str">
        <f t="shared" si="1"/>
        <v>Kh¸</v>
      </c>
      <c r="J17" s="47" t="s">
        <v>137</v>
      </c>
      <c r="K17" s="114" t="s">
        <v>138</v>
      </c>
      <c r="N17" s="20">
        <v>9</v>
      </c>
      <c r="O17" s="21">
        <v>9</v>
      </c>
      <c r="P17" s="47" t="s">
        <v>72</v>
      </c>
      <c r="Q17" s="47" t="s">
        <v>24</v>
      </c>
      <c r="R17" s="508" t="s">
        <v>306</v>
      </c>
      <c r="S17" s="349">
        <v>180</v>
      </c>
      <c r="T17" s="349">
        <v>227</v>
      </c>
      <c r="U17" s="450">
        <f t="shared" si="2"/>
        <v>7.4</v>
      </c>
      <c r="V17" s="448" t="str">
        <f t="shared" si="0"/>
        <v>Kh¸</v>
      </c>
      <c r="W17" s="47" t="s">
        <v>137</v>
      </c>
      <c r="X17" s="114" t="s">
        <v>138</v>
      </c>
    </row>
    <row r="18" spans="1:24" ht="15.75">
      <c r="A18" s="20">
        <v>10</v>
      </c>
      <c r="B18" s="21">
        <v>10</v>
      </c>
      <c r="C18" s="47" t="s">
        <v>30</v>
      </c>
      <c r="D18" s="47" t="s">
        <v>73</v>
      </c>
      <c r="E18" s="508" t="s">
        <v>307</v>
      </c>
      <c r="F18" s="108">
        <v>7.79</v>
      </c>
      <c r="G18" s="108">
        <v>7.09</v>
      </c>
      <c r="H18" s="111">
        <v>7.45</v>
      </c>
      <c r="I18" s="97" t="str">
        <f t="shared" si="1"/>
        <v>Kh¸</v>
      </c>
      <c r="J18" s="47" t="s">
        <v>137</v>
      </c>
      <c r="K18" s="114" t="s">
        <v>138</v>
      </c>
      <c r="N18" s="20">
        <v>10</v>
      </c>
      <c r="O18" s="21">
        <v>10</v>
      </c>
      <c r="P18" s="47" t="s">
        <v>30</v>
      </c>
      <c r="Q18" s="47" t="s">
        <v>73</v>
      </c>
      <c r="R18" s="508" t="s">
        <v>307</v>
      </c>
      <c r="S18" s="349">
        <v>206</v>
      </c>
      <c r="T18" s="349">
        <v>249</v>
      </c>
      <c r="U18" s="450">
        <f t="shared" si="2"/>
        <v>8.272727272727273</v>
      </c>
      <c r="V18" s="448" t="str">
        <f t="shared" si="0"/>
        <v>Giái</v>
      </c>
      <c r="W18" s="47" t="s">
        <v>137</v>
      </c>
      <c r="X18" s="114" t="s">
        <v>138</v>
      </c>
    </row>
    <row r="19" spans="1:24" ht="15.75">
      <c r="A19" s="20">
        <v>11</v>
      </c>
      <c r="B19" s="21">
        <v>11</v>
      </c>
      <c r="C19" s="47" t="s">
        <v>74</v>
      </c>
      <c r="D19" s="47" t="s">
        <v>25</v>
      </c>
      <c r="E19" s="508" t="s">
        <v>308</v>
      </c>
      <c r="F19" s="108">
        <v>6.29</v>
      </c>
      <c r="G19" s="108">
        <v>6.22</v>
      </c>
      <c r="H19" s="111">
        <v>6.26</v>
      </c>
      <c r="I19" s="97" t="str">
        <f t="shared" si="1"/>
        <v>TBK</v>
      </c>
      <c r="J19" s="47" t="s">
        <v>137</v>
      </c>
      <c r="K19" s="114" t="s">
        <v>138</v>
      </c>
      <c r="N19" s="20">
        <v>11</v>
      </c>
      <c r="O19" s="21">
        <v>11</v>
      </c>
      <c r="P19" s="47" t="s">
        <v>74</v>
      </c>
      <c r="Q19" s="47" t="s">
        <v>25</v>
      </c>
      <c r="R19" s="508" t="s">
        <v>308</v>
      </c>
      <c r="S19" s="349">
        <v>191</v>
      </c>
      <c r="T19" s="349">
        <v>234</v>
      </c>
      <c r="U19" s="450">
        <f t="shared" si="2"/>
        <v>7.7272727272727275</v>
      </c>
      <c r="V19" s="448" t="str">
        <f t="shared" si="0"/>
        <v>Kh¸</v>
      </c>
      <c r="W19" s="47" t="s">
        <v>137</v>
      </c>
      <c r="X19" s="114" t="s">
        <v>138</v>
      </c>
    </row>
    <row r="20" spans="1:24" ht="15.75">
      <c r="A20" s="20">
        <v>12</v>
      </c>
      <c r="B20" s="21">
        <v>12</v>
      </c>
      <c r="C20" s="47" t="s">
        <v>75</v>
      </c>
      <c r="D20" s="47" t="s">
        <v>76</v>
      </c>
      <c r="E20" s="508" t="s">
        <v>309</v>
      </c>
      <c r="F20" s="108">
        <v>6.5</v>
      </c>
      <c r="G20" s="108">
        <v>6.35</v>
      </c>
      <c r="H20" s="111">
        <v>6.43</v>
      </c>
      <c r="I20" s="97" t="str">
        <f t="shared" si="1"/>
        <v>TBK</v>
      </c>
      <c r="J20" s="47" t="s">
        <v>137</v>
      </c>
      <c r="K20" s="114" t="s">
        <v>138</v>
      </c>
      <c r="N20" s="20">
        <v>12</v>
      </c>
      <c r="O20" s="21">
        <v>12</v>
      </c>
      <c r="P20" s="47" t="s">
        <v>75</v>
      </c>
      <c r="Q20" s="47" t="s">
        <v>76</v>
      </c>
      <c r="R20" s="508" t="s">
        <v>309</v>
      </c>
      <c r="S20" s="349">
        <v>191</v>
      </c>
      <c r="T20" s="349">
        <v>225</v>
      </c>
      <c r="U20" s="450">
        <f t="shared" si="2"/>
        <v>7.5636363636363635</v>
      </c>
      <c r="V20" s="448" t="str">
        <f t="shared" si="0"/>
        <v>Kh¸</v>
      </c>
      <c r="W20" s="47" t="s">
        <v>137</v>
      </c>
      <c r="X20" s="114" t="s">
        <v>138</v>
      </c>
    </row>
    <row r="21" spans="1:24" ht="15.75">
      <c r="A21" s="20">
        <v>13</v>
      </c>
      <c r="B21" s="21">
        <v>13</v>
      </c>
      <c r="C21" s="47" t="s">
        <v>78</v>
      </c>
      <c r="D21" s="47" t="s">
        <v>77</v>
      </c>
      <c r="E21" s="508" t="s">
        <v>310</v>
      </c>
      <c r="F21" s="108">
        <v>6.88</v>
      </c>
      <c r="G21" s="108">
        <v>6.39</v>
      </c>
      <c r="H21" s="111">
        <v>6.64</v>
      </c>
      <c r="I21" s="97" t="str">
        <f t="shared" si="1"/>
        <v>TBK</v>
      </c>
      <c r="J21" s="47" t="s">
        <v>137</v>
      </c>
      <c r="K21" s="114" t="s">
        <v>138</v>
      </c>
      <c r="N21" s="20">
        <v>13</v>
      </c>
      <c r="O21" s="21">
        <v>13</v>
      </c>
      <c r="P21" s="47" t="s">
        <v>78</v>
      </c>
      <c r="Q21" s="47" t="s">
        <v>77</v>
      </c>
      <c r="R21" s="508" t="s">
        <v>310</v>
      </c>
      <c r="S21" s="349">
        <v>210</v>
      </c>
      <c r="T21" s="349">
        <v>237</v>
      </c>
      <c r="U21" s="450">
        <f t="shared" si="2"/>
        <v>8.127272727272727</v>
      </c>
      <c r="V21" s="448" t="str">
        <f t="shared" si="0"/>
        <v>Giái</v>
      </c>
      <c r="W21" s="47" t="s">
        <v>137</v>
      </c>
      <c r="X21" s="114" t="s">
        <v>138</v>
      </c>
    </row>
    <row r="22" spans="1:24" ht="15.75">
      <c r="A22" s="20">
        <v>14</v>
      </c>
      <c r="B22" s="21">
        <v>14</v>
      </c>
      <c r="C22" s="47" t="s">
        <v>30</v>
      </c>
      <c r="D22" s="47" t="s">
        <v>79</v>
      </c>
      <c r="E22" s="508" t="s">
        <v>311</v>
      </c>
      <c r="F22" s="108">
        <v>7.17</v>
      </c>
      <c r="G22" s="108">
        <v>7.39</v>
      </c>
      <c r="H22" s="111">
        <v>7.28</v>
      </c>
      <c r="I22" s="97" t="str">
        <f t="shared" si="1"/>
        <v>Kh¸</v>
      </c>
      <c r="J22" s="47" t="s">
        <v>137</v>
      </c>
      <c r="K22" s="114" t="s">
        <v>138</v>
      </c>
      <c r="N22" s="20">
        <v>14</v>
      </c>
      <c r="O22" s="21">
        <v>14</v>
      </c>
      <c r="P22" s="47" t="s">
        <v>30</v>
      </c>
      <c r="Q22" s="47" t="s">
        <v>79</v>
      </c>
      <c r="R22" s="508" t="s">
        <v>311</v>
      </c>
      <c r="S22" s="349">
        <v>197</v>
      </c>
      <c r="T22" s="349">
        <v>249</v>
      </c>
      <c r="U22" s="450">
        <f t="shared" si="2"/>
        <v>8.10909090909091</v>
      </c>
      <c r="V22" s="448" t="str">
        <f t="shared" si="0"/>
        <v>Giái</v>
      </c>
      <c r="W22" s="47" t="s">
        <v>137</v>
      </c>
      <c r="X22" s="114" t="s">
        <v>138</v>
      </c>
    </row>
    <row r="23" spans="1:24" ht="15.75">
      <c r="A23" s="20">
        <v>15</v>
      </c>
      <c r="B23" s="21">
        <v>15</v>
      </c>
      <c r="C23" s="47" t="s">
        <v>30</v>
      </c>
      <c r="D23" s="47" t="s">
        <v>80</v>
      </c>
      <c r="E23" s="508" t="s">
        <v>312</v>
      </c>
      <c r="F23" s="108">
        <v>7.33</v>
      </c>
      <c r="G23" s="108">
        <v>7.3</v>
      </c>
      <c r="H23" s="111">
        <v>7.32</v>
      </c>
      <c r="I23" s="97" t="str">
        <f t="shared" si="1"/>
        <v>Kh¸</v>
      </c>
      <c r="J23" s="47" t="s">
        <v>137</v>
      </c>
      <c r="K23" s="114" t="s">
        <v>138</v>
      </c>
      <c r="N23" s="20">
        <v>15</v>
      </c>
      <c r="O23" s="21">
        <v>15</v>
      </c>
      <c r="P23" s="47" t="s">
        <v>30</v>
      </c>
      <c r="Q23" s="47" t="s">
        <v>80</v>
      </c>
      <c r="R23" s="508" t="s">
        <v>312</v>
      </c>
      <c r="S23" s="349">
        <v>184</v>
      </c>
      <c r="T23" s="349">
        <v>235</v>
      </c>
      <c r="U23" s="450">
        <f t="shared" si="2"/>
        <v>7.618181818181818</v>
      </c>
      <c r="V23" s="448" t="str">
        <f t="shared" si="0"/>
        <v>Kh¸</v>
      </c>
      <c r="W23" s="47" t="s">
        <v>137</v>
      </c>
      <c r="X23" s="114" t="s">
        <v>138</v>
      </c>
    </row>
    <row r="24" spans="1:24" ht="15.75">
      <c r="A24" s="20">
        <v>16</v>
      </c>
      <c r="B24" s="21">
        <v>16</v>
      </c>
      <c r="C24" s="47" t="s">
        <v>14</v>
      </c>
      <c r="D24" s="47" t="s">
        <v>37</v>
      </c>
      <c r="E24" s="508" t="s">
        <v>313</v>
      </c>
      <c r="F24" s="108">
        <v>6.21</v>
      </c>
      <c r="G24" s="108">
        <v>5.87</v>
      </c>
      <c r="H24" s="111">
        <v>6.04</v>
      </c>
      <c r="I24" s="97" t="str">
        <f t="shared" si="1"/>
        <v>TBK</v>
      </c>
      <c r="J24" s="47" t="s">
        <v>137</v>
      </c>
      <c r="K24" s="114" t="s">
        <v>138</v>
      </c>
      <c r="N24" s="20">
        <v>16</v>
      </c>
      <c r="O24" s="21">
        <v>16</v>
      </c>
      <c r="P24" s="47" t="s">
        <v>14</v>
      </c>
      <c r="Q24" s="47" t="s">
        <v>37</v>
      </c>
      <c r="R24" s="508" t="s">
        <v>313</v>
      </c>
      <c r="S24" s="349">
        <v>175</v>
      </c>
      <c r="T24" s="349">
        <v>224</v>
      </c>
      <c r="U24" s="450">
        <f t="shared" si="2"/>
        <v>7.254545454545455</v>
      </c>
      <c r="V24" s="448" t="str">
        <f t="shared" si="0"/>
        <v>Kh¸</v>
      </c>
      <c r="W24" s="47" t="s">
        <v>137</v>
      </c>
      <c r="X24" s="114" t="s">
        <v>138</v>
      </c>
    </row>
    <row r="25" spans="1:24" ht="15.75">
      <c r="A25" s="20">
        <v>17</v>
      </c>
      <c r="B25" s="21">
        <v>17</v>
      </c>
      <c r="C25" s="47" t="s">
        <v>30</v>
      </c>
      <c r="D25" s="47" t="s">
        <v>37</v>
      </c>
      <c r="E25" s="508" t="s">
        <v>314</v>
      </c>
      <c r="F25" s="108">
        <v>6.63</v>
      </c>
      <c r="G25" s="108">
        <v>7.3</v>
      </c>
      <c r="H25" s="111">
        <v>6.96</v>
      </c>
      <c r="I25" s="97" t="str">
        <f t="shared" si="1"/>
        <v>TBK</v>
      </c>
      <c r="J25" s="47" t="s">
        <v>137</v>
      </c>
      <c r="K25" s="114" t="s">
        <v>138</v>
      </c>
      <c r="N25" s="20">
        <v>17</v>
      </c>
      <c r="O25" s="21">
        <v>17</v>
      </c>
      <c r="P25" s="47" t="s">
        <v>30</v>
      </c>
      <c r="Q25" s="47" t="s">
        <v>37</v>
      </c>
      <c r="R25" s="508" t="s">
        <v>314</v>
      </c>
      <c r="S25" s="349">
        <v>178</v>
      </c>
      <c r="T25" s="349">
        <v>234</v>
      </c>
      <c r="U25" s="450">
        <f t="shared" si="2"/>
        <v>7.490909090909091</v>
      </c>
      <c r="V25" s="448" t="str">
        <f t="shared" si="0"/>
        <v>Kh¸</v>
      </c>
      <c r="W25" s="47" t="s">
        <v>137</v>
      </c>
      <c r="X25" s="114" t="s">
        <v>138</v>
      </c>
    </row>
    <row r="26" spans="1:24" ht="15.75">
      <c r="A26" s="20">
        <v>18</v>
      </c>
      <c r="B26" s="21">
        <v>18</v>
      </c>
      <c r="C26" s="47" t="s">
        <v>81</v>
      </c>
      <c r="D26" s="47" t="s">
        <v>12</v>
      </c>
      <c r="E26" s="508" t="s">
        <v>315</v>
      </c>
      <c r="F26" s="108">
        <v>7.21</v>
      </c>
      <c r="G26" s="108">
        <v>6.78</v>
      </c>
      <c r="H26" s="111">
        <v>7</v>
      </c>
      <c r="I26" s="97" t="str">
        <f t="shared" si="1"/>
        <v>Kh¸</v>
      </c>
      <c r="J26" s="47" t="s">
        <v>137</v>
      </c>
      <c r="K26" s="114" t="s">
        <v>138</v>
      </c>
      <c r="N26" s="20">
        <v>18</v>
      </c>
      <c r="O26" s="21">
        <v>18</v>
      </c>
      <c r="P26" s="47" t="s">
        <v>81</v>
      </c>
      <c r="Q26" s="47" t="s">
        <v>12</v>
      </c>
      <c r="R26" s="508" t="s">
        <v>315</v>
      </c>
      <c r="S26" s="349">
        <v>187</v>
      </c>
      <c r="T26" s="349">
        <v>232</v>
      </c>
      <c r="U26" s="450">
        <f t="shared" si="2"/>
        <v>7.618181818181818</v>
      </c>
      <c r="V26" s="448" t="str">
        <f t="shared" si="0"/>
        <v>Kh¸</v>
      </c>
      <c r="W26" s="47" t="s">
        <v>137</v>
      </c>
      <c r="X26" s="114" t="s">
        <v>138</v>
      </c>
    </row>
    <row r="27" spans="1:24" ht="15.75">
      <c r="A27" s="20">
        <v>19</v>
      </c>
      <c r="B27" s="21">
        <v>19</v>
      </c>
      <c r="C27" s="47" t="s">
        <v>26</v>
      </c>
      <c r="D27" s="47" t="s">
        <v>82</v>
      </c>
      <c r="E27" s="508" t="s">
        <v>316</v>
      </c>
      <c r="F27" s="108">
        <v>6.04</v>
      </c>
      <c r="G27" s="108">
        <v>6</v>
      </c>
      <c r="H27" s="111">
        <v>6.02</v>
      </c>
      <c r="I27" s="97" t="str">
        <f t="shared" si="1"/>
        <v>TBK</v>
      </c>
      <c r="J27" s="47" t="s">
        <v>137</v>
      </c>
      <c r="K27" s="114" t="s">
        <v>138</v>
      </c>
      <c r="N27" s="20">
        <v>19</v>
      </c>
      <c r="O27" s="21">
        <v>19</v>
      </c>
      <c r="P27" s="47" t="s">
        <v>26</v>
      </c>
      <c r="Q27" s="47" t="s">
        <v>82</v>
      </c>
      <c r="R27" s="508" t="s">
        <v>316</v>
      </c>
      <c r="S27" s="349">
        <v>181</v>
      </c>
      <c r="T27" s="349">
        <v>215</v>
      </c>
      <c r="U27" s="450">
        <f t="shared" si="2"/>
        <v>7.2</v>
      </c>
      <c r="V27" s="448" t="str">
        <f t="shared" si="0"/>
        <v>Kh¸</v>
      </c>
      <c r="W27" s="47" t="s">
        <v>137</v>
      </c>
      <c r="X27" s="114" t="s">
        <v>138</v>
      </c>
    </row>
    <row r="28" spans="1:24" ht="15.75">
      <c r="A28" s="20">
        <v>20</v>
      </c>
      <c r="B28" s="21">
        <v>20</v>
      </c>
      <c r="C28" s="47" t="s">
        <v>26</v>
      </c>
      <c r="D28" s="47" t="s">
        <v>83</v>
      </c>
      <c r="E28" s="508" t="s">
        <v>317</v>
      </c>
      <c r="F28" s="108">
        <v>7.5</v>
      </c>
      <c r="G28" s="108">
        <v>7.35</v>
      </c>
      <c r="H28" s="111">
        <v>7.43</v>
      </c>
      <c r="I28" s="97" t="str">
        <f t="shared" si="1"/>
        <v>Kh¸</v>
      </c>
      <c r="J28" s="47" t="s">
        <v>137</v>
      </c>
      <c r="K28" s="114" t="s">
        <v>138</v>
      </c>
      <c r="N28" s="20">
        <v>20</v>
      </c>
      <c r="O28" s="21">
        <v>20</v>
      </c>
      <c r="P28" s="47" t="s">
        <v>26</v>
      </c>
      <c r="Q28" s="47" t="s">
        <v>83</v>
      </c>
      <c r="R28" s="508" t="s">
        <v>317</v>
      </c>
      <c r="S28" s="349">
        <v>201</v>
      </c>
      <c r="T28" s="349">
        <v>235</v>
      </c>
      <c r="U28" s="450">
        <f t="shared" si="2"/>
        <v>7.927272727272728</v>
      </c>
      <c r="V28" s="448" t="str">
        <f t="shared" si="0"/>
        <v>Kh¸</v>
      </c>
      <c r="W28" s="47" t="s">
        <v>137</v>
      </c>
      <c r="X28" s="114" t="s">
        <v>138</v>
      </c>
    </row>
    <row r="29" spans="1:24" ht="15.75">
      <c r="A29" s="20">
        <v>21</v>
      </c>
      <c r="B29" s="21">
        <v>21</v>
      </c>
      <c r="C29" s="47" t="s">
        <v>10</v>
      </c>
      <c r="D29" s="47" t="s">
        <v>84</v>
      </c>
      <c r="E29" s="508" t="s">
        <v>318</v>
      </c>
      <c r="F29" s="108">
        <v>7.13</v>
      </c>
      <c r="G29" s="108">
        <v>7.22</v>
      </c>
      <c r="H29" s="111">
        <v>7.17</v>
      </c>
      <c r="I29" s="97" t="str">
        <f t="shared" si="1"/>
        <v>Kh¸</v>
      </c>
      <c r="J29" s="47" t="s">
        <v>137</v>
      </c>
      <c r="K29" s="114" t="s">
        <v>138</v>
      </c>
      <c r="N29" s="20">
        <v>21</v>
      </c>
      <c r="O29" s="21">
        <v>21</v>
      </c>
      <c r="P29" s="47" t="s">
        <v>10</v>
      </c>
      <c r="Q29" s="47" t="s">
        <v>84</v>
      </c>
      <c r="R29" s="508" t="s">
        <v>318</v>
      </c>
      <c r="S29" s="349">
        <v>188</v>
      </c>
      <c r="T29" s="349">
        <v>241</v>
      </c>
      <c r="U29" s="450">
        <f t="shared" si="2"/>
        <v>7.8</v>
      </c>
      <c r="V29" s="448" t="str">
        <f t="shared" si="0"/>
        <v>Kh¸</v>
      </c>
      <c r="W29" s="47" t="s">
        <v>137</v>
      </c>
      <c r="X29" s="114" t="s">
        <v>138</v>
      </c>
    </row>
    <row r="30" spans="1:24" ht="15.75">
      <c r="A30" s="20">
        <v>22</v>
      </c>
      <c r="B30" s="21">
        <v>22</v>
      </c>
      <c r="C30" s="47" t="s">
        <v>13</v>
      </c>
      <c r="D30" s="47" t="s">
        <v>27</v>
      </c>
      <c r="E30" s="508" t="s">
        <v>319</v>
      </c>
      <c r="F30" s="108">
        <v>7.96</v>
      </c>
      <c r="G30" s="108">
        <v>7.22</v>
      </c>
      <c r="H30" s="111">
        <v>7.6</v>
      </c>
      <c r="I30" s="97" t="str">
        <f t="shared" si="1"/>
        <v>Kh¸</v>
      </c>
      <c r="J30" s="47" t="s">
        <v>137</v>
      </c>
      <c r="K30" s="114" t="s">
        <v>138</v>
      </c>
      <c r="N30" s="20">
        <v>22</v>
      </c>
      <c r="O30" s="21">
        <v>22</v>
      </c>
      <c r="P30" s="47" t="s">
        <v>13</v>
      </c>
      <c r="Q30" s="47" t="s">
        <v>27</v>
      </c>
      <c r="R30" s="508" t="s">
        <v>319</v>
      </c>
      <c r="S30" s="349">
        <v>203</v>
      </c>
      <c r="T30" s="349">
        <v>242</v>
      </c>
      <c r="U30" s="450">
        <f t="shared" si="2"/>
        <v>8.090909090909092</v>
      </c>
      <c r="V30" s="448" t="str">
        <f t="shared" si="0"/>
        <v>Giái</v>
      </c>
      <c r="W30" s="47" t="s">
        <v>137</v>
      </c>
      <c r="X30" s="114" t="s">
        <v>138</v>
      </c>
    </row>
    <row r="31" spans="1:24" ht="15.75">
      <c r="A31" s="20">
        <v>23</v>
      </c>
      <c r="B31" s="21">
        <v>23</v>
      </c>
      <c r="C31" s="47" t="s">
        <v>85</v>
      </c>
      <c r="D31" s="47" t="s">
        <v>27</v>
      </c>
      <c r="E31" s="508" t="s">
        <v>320</v>
      </c>
      <c r="F31" s="108">
        <v>6.08</v>
      </c>
      <c r="G31" s="108">
        <v>6.65</v>
      </c>
      <c r="H31" s="111">
        <v>6.36</v>
      </c>
      <c r="I31" s="97" t="str">
        <f t="shared" si="1"/>
        <v>TBK</v>
      </c>
      <c r="J31" s="47" t="s">
        <v>137</v>
      </c>
      <c r="K31" s="114" t="s">
        <v>138</v>
      </c>
      <c r="N31" s="20">
        <v>23</v>
      </c>
      <c r="O31" s="21">
        <v>23</v>
      </c>
      <c r="P31" s="47" t="s">
        <v>85</v>
      </c>
      <c r="Q31" s="47" t="s">
        <v>27</v>
      </c>
      <c r="R31" s="508" t="s">
        <v>320</v>
      </c>
      <c r="S31" s="349">
        <v>175</v>
      </c>
      <c r="T31" s="349">
        <v>218</v>
      </c>
      <c r="U31" s="450">
        <f t="shared" si="2"/>
        <v>7.1454545454545455</v>
      </c>
      <c r="V31" s="448" t="str">
        <f t="shared" si="0"/>
        <v>Kh¸</v>
      </c>
      <c r="W31" s="47" t="s">
        <v>137</v>
      </c>
      <c r="X31" s="114" t="s">
        <v>138</v>
      </c>
    </row>
    <row r="32" spans="1:24" ht="15.75">
      <c r="A32" s="20">
        <v>24</v>
      </c>
      <c r="B32" s="21">
        <v>24</v>
      </c>
      <c r="C32" s="47" t="s">
        <v>19</v>
      </c>
      <c r="D32" s="47" t="s">
        <v>28</v>
      </c>
      <c r="E32" s="508" t="s">
        <v>321</v>
      </c>
      <c r="F32" s="108">
        <v>7.46</v>
      </c>
      <c r="G32" s="108">
        <v>7.83</v>
      </c>
      <c r="H32" s="111">
        <v>7.64</v>
      </c>
      <c r="I32" s="97" t="str">
        <f t="shared" si="1"/>
        <v>Kh¸</v>
      </c>
      <c r="J32" s="47" t="s">
        <v>137</v>
      </c>
      <c r="K32" s="114" t="s">
        <v>138</v>
      </c>
      <c r="N32" s="20">
        <v>24</v>
      </c>
      <c r="O32" s="21">
        <v>24</v>
      </c>
      <c r="P32" s="47" t="s">
        <v>19</v>
      </c>
      <c r="Q32" s="47" t="s">
        <v>28</v>
      </c>
      <c r="R32" s="508" t="s">
        <v>321</v>
      </c>
      <c r="S32" s="349">
        <v>194</v>
      </c>
      <c r="T32" s="349">
        <v>251</v>
      </c>
      <c r="U32" s="450">
        <f t="shared" si="2"/>
        <v>8.090909090909092</v>
      </c>
      <c r="V32" s="448" t="str">
        <f t="shared" si="0"/>
        <v>Giái</v>
      </c>
      <c r="W32" s="47" t="s">
        <v>137</v>
      </c>
      <c r="X32" s="114" t="s">
        <v>138</v>
      </c>
    </row>
    <row r="33" spans="1:24" ht="15.75">
      <c r="A33" s="20">
        <v>25</v>
      </c>
      <c r="B33" s="21">
        <v>25</v>
      </c>
      <c r="C33" s="47" t="s">
        <v>11</v>
      </c>
      <c r="D33" s="47" t="s">
        <v>29</v>
      </c>
      <c r="E33" s="508" t="s">
        <v>322</v>
      </c>
      <c r="F33" s="108">
        <v>7.54</v>
      </c>
      <c r="G33" s="108">
        <v>7.17</v>
      </c>
      <c r="H33" s="111">
        <v>7.36</v>
      </c>
      <c r="I33" s="97" t="str">
        <f t="shared" si="1"/>
        <v>Kh¸</v>
      </c>
      <c r="J33" s="47" t="s">
        <v>137</v>
      </c>
      <c r="K33" s="114" t="s">
        <v>138</v>
      </c>
      <c r="N33" s="20">
        <v>25</v>
      </c>
      <c r="O33" s="21">
        <v>25</v>
      </c>
      <c r="P33" s="47" t="s">
        <v>11</v>
      </c>
      <c r="Q33" s="47" t="s">
        <v>29</v>
      </c>
      <c r="R33" s="508" t="s">
        <v>322</v>
      </c>
      <c r="S33" s="349">
        <v>210</v>
      </c>
      <c r="T33" s="349">
        <v>250</v>
      </c>
      <c r="U33" s="450">
        <f t="shared" si="2"/>
        <v>8.363636363636363</v>
      </c>
      <c r="V33" s="448" t="str">
        <f t="shared" si="0"/>
        <v>Giái</v>
      </c>
      <c r="W33" s="47" t="s">
        <v>137</v>
      </c>
      <c r="X33" s="114" t="s">
        <v>138</v>
      </c>
    </row>
    <row r="34" spans="1:24" ht="15.75">
      <c r="A34" s="20">
        <v>26</v>
      </c>
      <c r="B34" s="21">
        <v>26</v>
      </c>
      <c r="C34" s="47" t="s">
        <v>30</v>
      </c>
      <c r="D34" s="47" t="s">
        <v>29</v>
      </c>
      <c r="E34" s="508" t="s">
        <v>323</v>
      </c>
      <c r="F34" s="108">
        <v>6.58</v>
      </c>
      <c r="G34" s="108">
        <v>6.91</v>
      </c>
      <c r="H34" s="111">
        <v>6.74</v>
      </c>
      <c r="I34" s="97" t="str">
        <f t="shared" si="1"/>
        <v>TBK</v>
      </c>
      <c r="J34" s="47" t="s">
        <v>137</v>
      </c>
      <c r="K34" s="114" t="s">
        <v>138</v>
      </c>
      <c r="N34" s="20">
        <v>26</v>
      </c>
      <c r="O34" s="21">
        <v>26</v>
      </c>
      <c r="P34" s="47" t="s">
        <v>30</v>
      </c>
      <c r="Q34" s="47" t="s">
        <v>29</v>
      </c>
      <c r="R34" s="508" t="s">
        <v>323</v>
      </c>
      <c r="S34" s="349">
        <v>192</v>
      </c>
      <c r="T34" s="349">
        <v>240</v>
      </c>
      <c r="U34" s="450">
        <f t="shared" si="2"/>
        <v>7.8545454545454545</v>
      </c>
      <c r="V34" s="448" t="str">
        <f t="shared" si="0"/>
        <v>Kh¸</v>
      </c>
      <c r="W34" s="47" t="s">
        <v>137</v>
      </c>
      <c r="X34" s="114" t="s">
        <v>138</v>
      </c>
    </row>
    <row r="35" spans="1:24" ht="15.75">
      <c r="A35" s="20">
        <v>27</v>
      </c>
      <c r="B35" s="21">
        <v>27</v>
      </c>
      <c r="C35" s="47" t="s">
        <v>86</v>
      </c>
      <c r="D35" s="47" t="s">
        <v>29</v>
      </c>
      <c r="E35" s="508" t="s">
        <v>324</v>
      </c>
      <c r="F35" s="108">
        <v>6.79</v>
      </c>
      <c r="G35" s="108">
        <v>7.04</v>
      </c>
      <c r="H35" s="111">
        <v>6.91</v>
      </c>
      <c r="I35" s="97" t="str">
        <f t="shared" si="1"/>
        <v>TBK</v>
      </c>
      <c r="J35" s="47" t="s">
        <v>137</v>
      </c>
      <c r="K35" s="114" t="s">
        <v>138</v>
      </c>
      <c r="N35" s="20">
        <v>27</v>
      </c>
      <c r="O35" s="21">
        <v>27</v>
      </c>
      <c r="P35" s="47" t="s">
        <v>86</v>
      </c>
      <c r="Q35" s="47" t="s">
        <v>29</v>
      </c>
      <c r="R35" s="508" t="s">
        <v>324</v>
      </c>
      <c r="S35" s="349">
        <v>201</v>
      </c>
      <c r="T35" s="452">
        <v>241</v>
      </c>
      <c r="U35" s="450">
        <f t="shared" si="2"/>
        <v>8.036363636363637</v>
      </c>
      <c r="V35" s="448" t="str">
        <f t="shared" si="0"/>
        <v>Giái</v>
      </c>
      <c r="W35" s="47" t="s">
        <v>137</v>
      </c>
      <c r="X35" s="114" t="s">
        <v>138</v>
      </c>
    </row>
    <row r="36" spans="1:24" ht="15.75">
      <c r="A36" s="20">
        <v>28</v>
      </c>
      <c r="B36" s="21">
        <v>28</v>
      </c>
      <c r="C36" s="47" t="s">
        <v>17</v>
      </c>
      <c r="D36" s="47" t="s">
        <v>87</v>
      </c>
      <c r="E36" s="508" t="s">
        <v>325</v>
      </c>
      <c r="F36" s="108">
        <v>7.46</v>
      </c>
      <c r="G36" s="108">
        <v>7</v>
      </c>
      <c r="H36" s="111">
        <v>7.23</v>
      </c>
      <c r="I36" s="97" t="str">
        <f t="shared" si="1"/>
        <v>Kh¸</v>
      </c>
      <c r="J36" s="47" t="s">
        <v>137</v>
      </c>
      <c r="K36" s="114" t="s">
        <v>138</v>
      </c>
      <c r="N36" s="20">
        <v>28</v>
      </c>
      <c r="O36" s="21">
        <v>28</v>
      </c>
      <c r="P36" s="47" t="s">
        <v>17</v>
      </c>
      <c r="Q36" s="47" t="s">
        <v>87</v>
      </c>
      <c r="R36" s="508" t="s">
        <v>325</v>
      </c>
      <c r="S36" s="349">
        <v>197</v>
      </c>
      <c r="T36" s="452">
        <v>239</v>
      </c>
      <c r="U36" s="450">
        <f t="shared" si="2"/>
        <v>7.927272727272728</v>
      </c>
      <c r="V36" s="448" t="str">
        <f t="shared" si="0"/>
        <v>Kh¸</v>
      </c>
      <c r="W36" s="47" t="s">
        <v>137</v>
      </c>
      <c r="X36" s="114" t="s">
        <v>138</v>
      </c>
    </row>
    <row r="37" spans="1:24" ht="15.75">
      <c r="A37" s="20">
        <v>29</v>
      </c>
      <c r="B37" s="21">
        <v>29</v>
      </c>
      <c r="C37" s="47" t="s">
        <v>88</v>
      </c>
      <c r="D37" s="47" t="s">
        <v>16</v>
      </c>
      <c r="E37" s="508" t="s">
        <v>326</v>
      </c>
      <c r="F37" s="108">
        <v>6.58</v>
      </c>
      <c r="G37" s="108">
        <v>7</v>
      </c>
      <c r="H37" s="111">
        <v>6.79</v>
      </c>
      <c r="I37" s="97" t="str">
        <f t="shared" si="1"/>
        <v>TBK</v>
      </c>
      <c r="J37" s="47" t="s">
        <v>137</v>
      </c>
      <c r="K37" s="114" t="s">
        <v>138</v>
      </c>
      <c r="N37" s="20">
        <v>29</v>
      </c>
      <c r="O37" s="21">
        <v>29</v>
      </c>
      <c r="P37" s="47" t="s">
        <v>88</v>
      </c>
      <c r="Q37" s="47" t="s">
        <v>16</v>
      </c>
      <c r="R37" s="508" t="s">
        <v>326</v>
      </c>
      <c r="S37" s="349">
        <v>182</v>
      </c>
      <c r="T37" s="452">
        <v>219</v>
      </c>
      <c r="U37" s="450">
        <f t="shared" si="2"/>
        <v>7.290909090909091</v>
      </c>
      <c r="V37" s="448" t="str">
        <f t="shared" si="0"/>
        <v>Kh¸</v>
      </c>
      <c r="W37" s="47" t="s">
        <v>137</v>
      </c>
      <c r="X37" s="114" t="s">
        <v>138</v>
      </c>
    </row>
    <row r="38" spans="1:24" ht="15.75">
      <c r="A38" s="20">
        <v>30</v>
      </c>
      <c r="B38" s="21">
        <v>30</v>
      </c>
      <c r="C38" s="47" t="s">
        <v>14</v>
      </c>
      <c r="D38" s="47" t="s">
        <v>38</v>
      </c>
      <c r="E38" s="508" t="s">
        <v>327</v>
      </c>
      <c r="F38" s="108">
        <v>6.63</v>
      </c>
      <c r="G38" s="108">
        <v>5.87</v>
      </c>
      <c r="H38" s="112">
        <v>6.26</v>
      </c>
      <c r="I38" s="97" t="str">
        <f t="shared" si="1"/>
        <v>TBK</v>
      </c>
      <c r="J38" s="47" t="s">
        <v>137</v>
      </c>
      <c r="K38" s="114" t="s">
        <v>138</v>
      </c>
      <c r="N38" s="20">
        <v>30</v>
      </c>
      <c r="O38" s="21">
        <v>30</v>
      </c>
      <c r="P38" s="47" t="s">
        <v>14</v>
      </c>
      <c r="Q38" s="47" t="s">
        <v>38</v>
      </c>
      <c r="R38" s="508" t="s">
        <v>327</v>
      </c>
      <c r="S38" s="349">
        <v>194</v>
      </c>
      <c r="T38" s="452">
        <v>235</v>
      </c>
      <c r="U38" s="450">
        <f t="shared" si="2"/>
        <v>7.8</v>
      </c>
      <c r="V38" s="448" t="str">
        <f t="shared" si="0"/>
        <v>Kh¸</v>
      </c>
      <c r="W38" s="47" t="s">
        <v>137</v>
      </c>
      <c r="X38" s="114" t="s">
        <v>138</v>
      </c>
    </row>
    <row r="39" spans="1:24" ht="15.75">
      <c r="A39" s="20">
        <v>31</v>
      </c>
      <c r="B39" s="21">
        <v>31</v>
      </c>
      <c r="C39" s="47" t="s">
        <v>17</v>
      </c>
      <c r="D39" s="47" t="s">
        <v>89</v>
      </c>
      <c r="E39" s="508" t="s">
        <v>328</v>
      </c>
      <c r="F39" s="108">
        <v>6.46</v>
      </c>
      <c r="G39" s="108">
        <v>6.35</v>
      </c>
      <c r="H39" s="111">
        <v>6.41</v>
      </c>
      <c r="I39" s="97" t="str">
        <f t="shared" si="1"/>
        <v>TBK</v>
      </c>
      <c r="J39" s="47" t="s">
        <v>137</v>
      </c>
      <c r="K39" s="114" t="s">
        <v>138</v>
      </c>
      <c r="N39" s="20">
        <v>31</v>
      </c>
      <c r="O39" s="21">
        <v>31</v>
      </c>
      <c r="P39" s="47" t="s">
        <v>17</v>
      </c>
      <c r="Q39" s="47" t="s">
        <v>89</v>
      </c>
      <c r="R39" s="508" t="s">
        <v>328</v>
      </c>
      <c r="S39" s="349">
        <v>182</v>
      </c>
      <c r="T39" s="452">
        <v>225</v>
      </c>
      <c r="U39" s="450">
        <f t="shared" si="2"/>
        <v>7.4</v>
      </c>
      <c r="V39" s="448" t="str">
        <f t="shared" si="0"/>
        <v>Kh¸</v>
      </c>
      <c r="W39" s="47" t="s">
        <v>137</v>
      </c>
      <c r="X39" s="114" t="s">
        <v>138</v>
      </c>
    </row>
    <row r="40" spans="1:24" ht="15.75">
      <c r="A40" s="20">
        <v>32</v>
      </c>
      <c r="B40" s="21">
        <v>32</v>
      </c>
      <c r="C40" s="47" t="s">
        <v>40</v>
      </c>
      <c r="D40" s="47" t="s">
        <v>15</v>
      </c>
      <c r="E40" s="508" t="s">
        <v>329</v>
      </c>
      <c r="F40" s="108">
        <v>7.25</v>
      </c>
      <c r="G40" s="108">
        <v>7.74</v>
      </c>
      <c r="H40" s="111">
        <v>7.49</v>
      </c>
      <c r="I40" s="97" t="str">
        <f t="shared" si="1"/>
        <v>Kh¸</v>
      </c>
      <c r="J40" s="47" t="s">
        <v>137</v>
      </c>
      <c r="K40" s="114" t="s">
        <v>138</v>
      </c>
      <c r="N40" s="20">
        <v>32</v>
      </c>
      <c r="O40" s="21">
        <v>32</v>
      </c>
      <c r="P40" s="47" t="s">
        <v>40</v>
      </c>
      <c r="Q40" s="47" t="s">
        <v>15</v>
      </c>
      <c r="R40" s="508" t="s">
        <v>329</v>
      </c>
      <c r="S40" s="349">
        <v>195</v>
      </c>
      <c r="T40" s="452">
        <v>248</v>
      </c>
      <c r="U40" s="450">
        <f t="shared" si="2"/>
        <v>8.054545454545455</v>
      </c>
      <c r="V40" s="448" t="str">
        <f t="shared" si="0"/>
        <v>Giái</v>
      </c>
      <c r="W40" s="47" t="s">
        <v>137</v>
      </c>
      <c r="X40" s="114" t="s">
        <v>138</v>
      </c>
    </row>
    <row r="41" spans="1:24" ht="15.75">
      <c r="A41" s="20">
        <v>33</v>
      </c>
      <c r="B41" s="21">
        <v>33</v>
      </c>
      <c r="C41" s="47" t="s">
        <v>30</v>
      </c>
      <c r="D41" s="47" t="s">
        <v>31</v>
      </c>
      <c r="E41" s="508" t="s">
        <v>330</v>
      </c>
      <c r="F41" s="108">
        <v>6.54</v>
      </c>
      <c r="G41" s="108">
        <v>6.7</v>
      </c>
      <c r="H41" s="111">
        <v>6.62</v>
      </c>
      <c r="I41" s="97" t="str">
        <f t="shared" si="1"/>
        <v>TBK</v>
      </c>
      <c r="J41" s="47" t="s">
        <v>137</v>
      </c>
      <c r="K41" s="114" t="s">
        <v>138</v>
      </c>
      <c r="N41" s="20">
        <v>33</v>
      </c>
      <c r="O41" s="21">
        <v>33</v>
      </c>
      <c r="P41" s="47" t="s">
        <v>30</v>
      </c>
      <c r="Q41" s="47" t="s">
        <v>31</v>
      </c>
      <c r="R41" s="508" t="s">
        <v>330</v>
      </c>
      <c r="S41" s="349">
        <v>195</v>
      </c>
      <c r="T41" s="452">
        <v>233</v>
      </c>
      <c r="U41" s="450">
        <f t="shared" si="2"/>
        <v>7.781818181818182</v>
      </c>
      <c r="V41" s="448" t="str">
        <f t="shared" si="0"/>
        <v>Kh¸</v>
      </c>
      <c r="W41" s="47" t="s">
        <v>137</v>
      </c>
      <c r="X41" s="114" t="s">
        <v>138</v>
      </c>
    </row>
    <row r="42" spans="1:24" ht="15.75">
      <c r="A42" s="20">
        <v>34</v>
      </c>
      <c r="B42" s="21">
        <v>34</v>
      </c>
      <c r="C42" s="47" t="s">
        <v>90</v>
      </c>
      <c r="D42" s="47" t="s">
        <v>91</v>
      </c>
      <c r="E42" s="508" t="s">
        <v>331</v>
      </c>
      <c r="F42" s="108">
        <v>7.17</v>
      </c>
      <c r="G42" s="108">
        <v>7.39</v>
      </c>
      <c r="H42" s="111">
        <v>7.28</v>
      </c>
      <c r="I42" s="97" t="str">
        <f t="shared" si="1"/>
        <v>Kh¸</v>
      </c>
      <c r="J42" s="47" t="s">
        <v>137</v>
      </c>
      <c r="K42" s="114" t="s">
        <v>138</v>
      </c>
      <c r="N42" s="20">
        <v>34</v>
      </c>
      <c r="O42" s="21">
        <v>34</v>
      </c>
      <c r="P42" s="47" t="s">
        <v>90</v>
      </c>
      <c r="Q42" s="47" t="s">
        <v>91</v>
      </c>
      <c r="R42" s="508" t="s">
        <v>331</v>
      </c>
      <c r="S42" s="349">
        <v>189</v>
      </c>
      <c r="T42" s="452">
        <v>241</v>
      </c>
      <c r="U42" s="450">
        <f t="shared" si="2"/>
        <v>7.818181818181818</v>
      </c>
      <c r="V42" s="448" t="str">
        <f t="shared" si="0"/>
        <v>Kh¸</v>
      </c>
      <c r="W42" s="47" t="s">
        <v>137</v>
      </c>
      <c r="X42" s="114" t="s">
        <v>138</v>
      </c>
    </row>
    <row r="43" spans="1:24" ht="15.75">
      <c r="A43" s="20">
        <v>35</v>
      </c>
      <c r="B43" s="21">
        <v>35</v>
      </c>
      <c r="C43" s="47" t="s">
        <v>92</v>
      </c>
      <c r="D43" s="47" t="s">
        <v>32</v>
      </c>
      <c r="E43" s="508" t="s">
        <v>332</v>
      </c>
      <c r="F43" s="108">
        <v>6.38</v>
      </c>
      <c r="G43" s="108">
        <v>7.35</v>
      </c>
      <c r="H43" s="111">
        <v>6.58</v>
      </c>
      <c r="I43" s="97" t="str">
        <f t="shared" si="1"/>
        <v>TBK</v>
      </c>
      <c r="J43" s="47" t="s">
        <v>137</v>
      </c>
      <c r="K43" s="114" t="s">
        <v>138</v>
      </c>
      <c r="N43" s="20">
        <v>35</v>
      </c>
      <c r="O43" s="21">
        <v>35</v>
      </c>
      <c r="P43" s="47" t="s">
        <v>92</v>
      </c>
      <c r="Q43" s="47" t="s">
        <v>32</v>
      </c>
      <c r="R43" s="508" t="s">
        <v>332</v>
      </c>
      <c r="S43" s="349">
        <v>200</v>
      </c>
      <c r="T43" s="452">
        <v>237</v>
      </c>
      <c r="U43" s="450">
        <f t="shared" si="2"/>
        <v>7.945454545454545</v>
      </c>
      <c r="V43" s="448" t="str">
        <f t="shared" si="0"/>
        <v>Kh¸</v>
      </c>
      <c r="W43" s="47" t="s">
        <v>137</v>
      </c>
      <c r="X43" s="114" t="s">
        <v>138</v>
      </c>
    </row>
    <row r="44" spans="1:24" ht="15.75">
      <c r="A44" s="20">
        <v>36</v>
      </c>
      <c r="B44" s="21">
        <v>36</v>
      </c>
      <c r="C44" s="47" t="s">
        <v>14</v>
      </c>
      <c r="D44" s="47" t="s">
        <v>93</v>
      </c>
      <c r="E44" s="508" t="s">
        <v>333</v>
      </c>
      <c r="F44" s="108">
        <v>7.25</v>
      </c>
      <c r="G44" s="108">
        <v>7.3</v>
      </c>
      <c r="H44" s="111">
        <v>7.27</v>
      </c>
      <c r="I44" s="97" t="str">
        <f t="shared" si="1"/>
        <v>Kh¸</v>
      </c>
      <c r="J44" s="47" t="s">
        <v>137</v>
      </c>
      <c r="K44" s="114" t="s">
        <v>138</v>
      </c>
      <c r="N44" s="20">
        <v>36</v>
      </c>
      <c r="O44" s="21">
        <v>36</v>
      </c>
      <c r="P44" s="47" t="s">
        <v>14</v>
      </c>
      <c r="Q44" s="47" t="s">
        <v>93</v>
      </c>
      <c r="R44" s="508" t="s">
        <v>333</v>
      </c>
      <c r="S44" s="458">
        <v>190</v>
      </c>
      <c r="T44" s="504">
        <v>236</v>
      </c>
      <c r="U44" s="459">
        <f t="shared" si="2"/>
        <v>7.745454545454545</v>
      </c>
      <c r="V44" s="460" t="str">
        <f t="shared" si="0"/>
        <v>Kh¸</v>
      </c>
      <c r="W44" s="47" t="s">
        <v>137</v>
      </c>
      <c r="X44" s="114" t="s">
        <v>138</v>
      </c>
    </row>
    <row r="45" spans="1:24" ht="15.75">
      <c r="A45" s="20">
        <v>37</v>
      </c>
      <c r="B45" s="21">
        <v>37</v>
      </c>
      <c r="C45" s="47" t="s">
        <v>10</v>
      </c>
      <c r="D45" s="47" t="s">
        <v>94</v>
      </c>
      <c r="E45" s="508" t="s">
        <v>334</v>
      </c>
      <c r="F45" s="108">
        <v>6.71</v>
      </c>
      <c r="G45" s="108">
        <v>6.57</v>
      </c>
      <c r="H45" s="111">
        <v>6.64</v>
      </c>
      <c r="I45" s="97" t="str">
        <f t="shared" si="1"/>
        <v>TBK</v>
      </c>
      <c r="J45" s="47" t="s">
        <v>137</v>
      </c>
      <c r="K45" s="114" t="s">
        <v>138</v>
      </c>
      <c r="N45" s="20">
        <v>37</v>
      </c>
      <c r="O45" s="21">
        <v>37</v>
      </c>
      <c r="P45" s="47" t="s">
        <v>10</v>
      </c>
      <c r="Q45" s="47" t="s">
        <v>94</v>
      </c>
      <c r="R45" s="508" t="s">
        <v>334</v>
      </c>
      <c r="S45" s="349">
        <v>190</v>
      </c>
      <c r="T45" s="452">
        <v>227</v>
      </c>
      <c r="U45" s="450">
        <f t="shared" si="2"/>
        <v>7.581818181818182</v>
      </c>
      <c r="V45" s="448" t="str">
        <f aca="true" t="shared" si="3" ref="V45:V60">IF(U45&gt;=8,"Giái",IF(U45&gt;=7,"Kh¸",IF(U45&gt;=6,"TBK",IF(U45&gt;=5,"TB",IF(U45&gt;=4,"YÕu",IF(U45&lt;4,"KÐm"))))))</f>
        <v>Kh¸</v>
      </c>
      <c r="W45" s="47" t="s">
        <v>137</v>
      </c>
      <c r="X45" s="114" t="s">
        <v>138</v>
      </c>
    </row>
    <row r="46" spans="1:24" ht="15.75">
      <c r="A46" s="20">
        <v>38</v>
      </c>
      <c r="B46" s="21">
        <v>38</v>
      </c>
      <c r="C46" s="47" t="s">
        <v>95</v>
      </c>
      <c r="D46" s="47" t="s">
        <v>33</v>
      </c>
      <c r="E46" s="508" t="s">
        <v>335</v>
      </c>
      <c r="F46" s="108">
        <v>6.38</v>
      </c>
      <c r="G46" s="108">
        <v>6.52</v>
      </c>
      <c r="H46" s="111">
        <v>6.45</v>
      </c>
      <c r="I46" s="97" t="str">
        <f t="shared" si="1"/>
        <v>TBK</v>
      </c>
      <c r="J46" s="47" t="s">
        <v>137</v>
      </c>
      <c r="K46" s="114" t="s">
        <v>138</v>
      </c>
      <c r="N46" s="20">
        <v>38</v>
      </c>
      <c r="O46" s="21">
        <v>38</v>
      </c>
      <c r="P46" s="47" t="s">
        <v>95</v>
      </c>
      <c r="Q46" s="47" t="s">
        <v>33</v>
      </c>
      <c r="R46" s="508" t="s">
        <v>335</v>
      </c>
      <c r="S46" s="349">
        <v>180</v>
      </c>
      <c r="T46" s="452">
        <v>240</v>
      </c>
      <c r="U46" s="450">
        <f t="shared" si="2"/>
        <v>7.636363636363637</v>
      </c>
      <c r="V46" s="448" t="str">
        <f t="shared" si="3"/>
        <v>Kh¸</v>
      </c>
      <c r="W46" s="47" t="s">
        <v>137</v>
      </c>
      <c r="X46" s="114" t="s">
        <v>138</v>
      </c>
    </row>
    <row r="47" spans="1:24" ht="15.75">
      <c r="A47" s="20">
        <v>39</v>
      </c>
      <c r="B47" s="21">
        <v>39</v>
      </c>
      <c r="C47" s="47" t="s">
        <v>21</v>
      </c>
      <c r="D47" s="47" t="s">
        <v>36</v>
      </c>
      <c r="E47" s="509" t="s">
        <v>336</v>
      </c>
      <c r="F47" s="108">
        <v>6.46</v>
      </c>
      <c r="G47" s="108">
        <v>6.57</v>
      </c>
      <c r="H47" s="111">
        <v>6.51</v>
      </c>
      <c r="I47" s="97" t="str">
        <f t="shared" si="1"/>
        <v>TBK</v>
      </c>
      <c r="J47" s="47" t="s">
        <v>137</v>
      </c>
      <c r="K47" s="114" t="s">
        <v>138</v>
      </c>
      <c r="N47" s="20">
        <v>39</v>
      </c>
      <c r="O47" s="21">
        <v>39</v>
      </c>
      <c r="P47" s="47" t="s">
        <v>21</v>
      </c>
      <c r="Q47" s="47" t="s">
        <v>36</v>
      </c>
      <c r="R47" s="509" t="s">
        <v>336</v>
      </c>
      <c r="S47" s="349">
        <v>193</v>
      </c>
      <c r="T47" s="452">
        <v>223</v>
      </c>
      <c r="U47" s="450">
        <f t="shared" si="2"/>
        <v>7.5636363636363635</v>
      </c>
      <c r="V47" s="448" t="str">
        <f t="shared" si="3"/>
        <v>Kh¸</v>
      </c>
      <c r="W47" s="47" t="s">
        <v>137</v>
      </c>
      <c r="X47" s="114" t="s">
        <v>138</v>
      </c>
    </row>
    <row r="48" spans="1:24" ht="15.75">
      <c r="A48" s="20">
        <v>40</v>
      </c>
      <c r="B48" s="21">
        <v>40</v>
      </c>
      <c r="C48" s="47" t="s">
        <v>10</v>
      </c>
      <c r="D48" s="47" t="s">
        <v>96</v>
      </c>
      <c r="E48" s="509" t="s">
        <v>337</v>
      </c>
      <c r="F48" s="108">
        <v>7</v>
      </c>
      <c r="G48" s="108">
        <v>7.09</v>
      </c>
      <c r="H48" s="111">
        <v>7.04</v>
      </c>
      <c r="I48" s="97" t="str">
        <f t="shared" si="1"/>
        <v>Kh¸</v>
      </c>
      <c r="J48" s="47" t="s">
        <v>137</v>
      </c>
      <c r="K48" s="114" t="s">
        <v>138</v>
      </c>
      <c r="N48" s="20">
        <v>40</v>
      </c>
      <c r="O48" s="21">
        <v>40</v>
      </c>
      <c r="P48" s="47" t="s">
        <v>10</v>
      </c>
      <c r="Q48" s="47" t="s">
        <v>96</v>
      </c>
      <c r="R48" s="509" t="s">
        <v>337</v>
      </c>
      <c r="S48" s="349">
        <v>189</v>
      </c>
      <c r="T48" s="452">
        <v>249</v>
      </c>
      <c r="U48" s="450">
        <f t="shared" si="2"/>
        <v>7.963636363636364</v>
      </c>
      <c r="V48" s="448" t="str">
        <f t="shared" si="3"/>
        <v>Kh¸</v>
      </c>
      <c r="W48" s="47" t="s">
        <v>137</v>
      </c>
      <c r="X48" s="114" t="s">
        <v>138</v>
      </c>
    </row>
    <row r="49" spans="1:24" ht="15.75">
      <c r="A49" s="20">
        <v>41</v>
      </c>
      <c r="B49" s="21">
        <v>41</v>
      </c>
      <c r="C49" s="47" t="s">
        <v>97</v>
      </c>
      <c r="D49" s="47" t="s">
        <v>34</v>
      </c>
      <c r="E49" s="509" t="s">
        <v>338</v>
      </c>
      <c r="F49" s="108">
        <v>6.83</v>
      </c>
      <c r="G49" s="108">
        <v>7</v>
      </c>
      <c r="H49" s="111">
        <v>6.91</v>
      </c>
      <c r="I49" s="97" t="str">
        <f t="shared" si="1"/>
        <v>TBK</v>
      </c>
      <c r="J49" s="47" t="s">
        <v>137</v>
      </c>
      <c r="K49" s="114" t="s">
        <v>138</v>
      </c>
      <c r="N49" s="20">
        <v>41</v>
      </c>
      <c r="O49" s="21">
        <v>41</v>
      </c>
      <c r="P49" s="47" t="s">
        <v>97</v>
      </c>
      <c r="Q49" s="47" t="s">
        <v>34</v>
      </c>
      <c r="R49" s="509" t="s">
        <v>338</v>
      </c>
      <c r="S49" s="349">
        <v>203</v>
      </c>
      <c r="T49" s="452">
        <v>244</v>
      </c>
      <c r="U49" s="450">
        <f t="shared" si="2"/>
        <v>8.127272727272727</v>
      </c>
      <c r="V49" s="448" t="str">
        <f t="shared" si="3"/>
        <v>Giái</v>
      </c>
      <c r="W49" s="47" t="s">
        <v>137</v>
      </c>
      <c r="X49" s="114" t="s">
        <v>138</v>
      </c>
    </row>
    <row r="50" spans="1:24" ht="15.75">
      <c r="A50" s="20">
        <v>42</v>
      </c>
      <c r="B50" s="21">
        <v>42</v>
      </c>
      <c r="C50" s="47" t="s">
        <v>98</v>
      </c>
      <c r="D50" s="47" t="s">
        <v>42</v>
      </c>
      <c r="E50" s="509" t="s">
        <v>339</v>
      </c>
      <c r="F50" s="108">
        <v>6.71</v>
      </c>
      <c r="G50" s="108">
        <v>7.13</v>
      </c>
      <c r="H50" s="111">
        <v>6.92</v>
      </c>
      <c r="I50" s="97" t="str">
        <f t="shared" si="1"/>
        <v>TBK</v>
      </c>
      <c r="J50" s="47" t="s">
        <v>137</v>
      </c>
      <c r="K50" s="114" t="s">
        <v>138</v>
      </c>
      <c r="N50" s="20">
        <v>42</v>
      </c>
      <c r="O50" s="21">
        <v>42</v>
      </c>
      <c r="P50" s="47" t="s">
        <v>98</v>
      </c>
      <c r="Q50" s="47" t="s">
        <v>42</v>
      </c>
      <c r="R50" s="509" t="s">
        <v>339</v>
      </c>
      <c r="S50" s="349">
        <v>179</v>
      </c>
      <c r="T50" s="452">
        <v>245</v>
      </c>
      <c r="U50" s="450">
        <f t="shared" si="2"/>
        <v>7.709090909090909</v>
      </c>
      <c r="V50" s="448" t="str">
        <f t="shared" si="3"/>
        <v>Kh¸</v>
      </c>
      <c r="W50" s="47" t="s">
        <v>137</v>
      </c>
      <c r="X50" s="114" t="s">
        <v>138</v>
      </c>
    </row>
    <row r="51" spans="1:24" ht="15.75">
      <c r="A51" s="20">
        <v>43</v>
      </c>
      <c r="B51" s="21">
        <v>43</v>
      </c>
      <c r="C51" s="47" t="s">
        <v>14</v>
      </c>
      <c r="D51" s="47" t="s">
        <v>99</v>
      </c>
      <c r="E51" s="509" t="s">
        <v>340</v>
      </c>
      <c r="F51" s="108">
        <v>6.79</v>
      </c>
      <c r="G51" s="108">
        <v>6.35</v>
      </c>
      <c r="H51" s="111">
        <v>6.57</v>
      </c>
      <c r="I51" s="97" t="str">
        <f t="shared" si="1"/>
        <v>TBK</v>
      </c>
      <c r="J51" s="47" t="s">
        <v>137</v>
      </c>
      <c r="K51" s="114" t="s">
        <v>138</v>
      </c>
      <c r="N51" s="20">
        <v>43</v>
      </c>
      <c r="O51" s="21">
        <v>43</v>
      </c>
      <c r="P51" s="47" t="s">
        <v>14</v>
      </c>
      <c r="Q51" s="47" t="s">
        <v>99</v>
      </c>
      <c r="R51" s="509" t="s">
        <v>340</v>
      </c>
      <c r="S51" s="349">
        <v>176</v>
      </c>
      <c r="T51" s="452">
        <v>234</v>
      </c>
      <c r="U51" s="450">
        <f t="shared" si="2"/>
        <v>7.454545454545454</v>
      </c>
      <c r="V51" s="448" t="str">
        <f t="shared" si="3"/>
        <v>Kh¸</v>
      </c>
      <c r="W51" s="47" t="s">
        <v>137</v>
      </c>
      <c r="X51" s="114" t="s">
        <v>138</v>
      </c>
    </row>
    <row r="52" spans="1:24" ht="15.75">
      <c r="A52" s="20">
        <v>44</v>
      </c>
      <c r="B52" s="21">
        <v>44</v>
      </c>
      <c r="C52" s="47" t="s">
        <v>100</v>
      </c>
      <c r="D52" s="47" t="s">
        <v>18</v>
      </c>
      <c r="E52" s="509" t="s">
        <v>341</v>
      </c>
      <c r="F52" s="108">
        <v>6.67</v>
      </c>
      <c r="G52" s="108">
        <v>6.39</v>
      </c>
      <c r="H52" s="111">
        <v>6.53</v>
      </c>
      <c r="I52" s="97" t="str">
        <f t="shared" si="1"/>
        <v>TBK</v>
      </c>
      <c r="J52" s="47" t="s">
        <v>137</v>
      </c>
      <c r="K52" s="114" t="s">
        <v>138</v>
      </c>
      <c r="N52" s="20">
        <v>44</v>
      </c>
      <c r="O52" s="21">
        <v>44</v>
      </c>
      <c r="P52" s="47" t="s">
        <v>100</v>
      </c>
      <c r="Q52" s="47" t="s">
        <v>18</v>
      </c>
      <c r="R52" s="509" t="s">
        <v>341</v>
      </c>
      <c r="S52" s="349">
        <v>180</v>
      </c>
      <c r="T52" s="452">
        <v>226</v>
      </c>
      <c r="U52" s="450">
        <f t="shared" si="2"/>
        <v>7.381818181818182</v>
      </c>
      <c r="V52" s="448" t="str">
        <f t="shared" si="3"/>
        <v>Kh¸</v>
      </c>
      <c r="W52" s="47" t="s">
        <v>137</v>
      </c>
      <c r="X52" s="114" t="s">
        <v>138</v>
      </c>
    </row>
    <row r="53" spans="1:24" ht="15.75">
      <c r="A53" s="20">
        <v>45</v>
      </c>
      <c r="B53" s="21">
        <v>45</v>
      </c>
      <c r="C53" s="47" t="s">
        <v>10</v>
      </c>
      <c r="D53" s="47" t="s">
        <v>18</v>
      </c>
      <c r="E53" s="509" t="s">
        <v>342</v>
      </c>
      <c r="F53" s="108">
        <v>5.88</v>
      </c>
      <c r="G53" s="108">
        <v>6.65</v>
      </c>
      <c r="H53" s="111">
        <v>6.26</v>
      </c>
      <c r="I53" s="97" t="str">
        <f t="shared" si="1"/>
        <v>TBK</v>
      </c>
      <c r="J53" s="47" t="s">
        <v>137</v>
      </c>
      <c r="K53" s="114" t="s">
        <v>138</v>
      </c>
      <c r="N53" s="20">
        <v>45</v>
      </c>
      <c r="O53" s="21">
        <v>45</v>
      </c>
      <c r="P53" s="47" t="s">
        <v>10</v>
      </c>
      <c r="Q53" s="47" t="s">
        <v>18</v>
      </c>
      <c r="R53" s="509" t="s">
        <v>342</v>
      </c>
      <c r="S53" s="349">
        <v>187</v>
      </c>
      <c r="T53" s="452">
        <v>223</v>
      </c>
      <c r="U53" s="450">
        <f t="shared" si="2"/>
        <v>7.454545454545454</v>
      </c>
      <c r="V53" s="448" t="str">
        <f t="shared" si="3"/>
        <v>Kh¸</v>
      </c>
      <c r="W53" s="47" t="s">
        <v>137</v>
      </c>
      <c r="X53" s="114" t="s">
        <v>138</v>
      </c>
    </row>
    <row r="54" spans="1:24" ht="15.75">
      <c r="A54" s="20">
        <v>46</v>
      </c>
      <c r="B54" s="21">
        <v>46</v>
      </c>
      <c r="C54" s="47" t="s">
        <v>35</v>
      </c>
      <c r="D54" s="47" t="s">
        <v>41</v>
      </c>
      <c r="E54" s="509" t="s">
        <v>343</v>
      </c>
      <c r="F54" s="108">
        <v>6.58</v>
      </c>
      <c r="G54" s="108">
        <v>7</v>
      </c>
      <c r="H54" s="111">
        <v>6.79</v>
      </c>
      <c r="I54" s="97" t="str">
        <f t="shared" si="1"/>
        <v>TBK</v>
      </c>
      <c r="J54" s="47" t="s">
        <v>137</v>
      </c>
      <c r="K54" s="114" t="s">
        <v>138</v>
      </c>
      <c r="N54" s="20">
        <v>46</v>
      </c>
      <c r="O54" s="21">
        <v>46</v>
      </c>
      <c r="P54" s="47" t="s">
        <v>35</v>
      </c>
      <c r="Q54" s="47" t="s">
        <v>41</v>
      </c>
      <c r="R54" s="509" t="s">
        <v>343</v>
      </c>
      <c r="S54" s="349">
        <v>196</v>
      </c>
      <c r="T54" s="452">
        <v>227</v>
      </c>
      <c r="U54" s="450">
        <f t="shared" si="2"/>
        <v>7.6909090909090905</v>
      </c>
      <c r="V54" s="448" t="str">
        <f t="shared" si="3"/>
        <v>Kh¸</v>
      </c>
      <c r="W54" s="47" t="s">
        <v>137</v>
      </c>
      <c r="X54" s="114" t="s">
        <v>138</v>
      </c>
    </row>
    <row r="55" spans="1:24" ht="15.75">
      <c r="A55" s="20">
        <v>47</v>
      </c>
      <c r="B55" s="21">
        <v>47</v>
      </c>
      <c r="C55" s="47" t="s">
        <v>10</v>
      </c>
      <c r="D55" s="47" t="s">
        <v>41</v>
      </c>
      <c r="E55" s="509" t="s">
        <v>344</v>
      </c>
      <c r="F55" s="108">
        <v>7.25</v>
      </c>
      <c r="G55" s="108">
        <v>6.57</v>
      </c>
      <c r="H55" s="111">
        <v>6.92</v>
      </c>
      <c r="I55" s="97" t="str">
        <f t="shared" si="1"/>
        <v>TBK</v>
      </c>
      <c r="J55" s="47" t="s">
        <v>137</v>
      </c>
      <c r="K55" s="114" t="s">
        <v>138</v>
      </c>
      <c r="N55" s="20">
        <v>47</v>
      </c>
      <c r="O55" s="21">
        <v>47</v>
      </c>
      <c r="P55" s="47" t="s">
        <v>10</v>
      </c>
      <c r="Q55" s="47" t="s">
        <v>41</v>
      </c>
      <c r="R55" s="509" t="s">
        <v>344</v>
      </c>
      <c r="S55" s="349">
        <v>191</v>
      </c>
      <c r="T55" s="452">
        <v>232</v>
      </c>
      <c r="U55" s="450">
        <f t="shared" si="2"/>
        <v>7.6909090909090905</v>
      </c>
      <c r="V55" s="448" t="str">
        <f t="shared" si="3"/>
        <v>Kh¸</v>
      </c>
      <c r="W55" s="47" t="s">
        <v>137</v>
      </c>
      <c r="X55" s="114" t="s">
        <v>138</v>
      </c>
    </row>
    <row r="56" spans="1:24" ht="15.75">
      <c r="A56" s="20">
        <v>48</v>
      </c>
      <c r="B56" s="21">
        <v>48</v>
      </c>
      <c r="C56" s="47" t="s">
        <v>101</v>
      </c>
      <c r="D56" s="47" t="s">
        <v>41</v>
      </c>
      <c r="E56" s="509" t="s">
        <v>345</v>
      </c>
      <c r="F56" s="108">
        <v>6.63</v>
      </c>
      <c r="G56" s="108">
        <v>6.78</v>
      </c>
      <c r="H56" s="111">
        <v>6.7</v>
      </c>
      <c r="I56" s="97" t="str">
        <f t="shared" si="1"/>
        <v>TBK</v>
      </c>
      <c r="J56" s="47" t="s">
        <v>137</v>
      </c>
      <c r="K56" s="114" t="s">
        <v>138</v>
      </c>
      <c r="N56" s="20">
        <v>48</v>
      </c>
      <c r="O56" s="21">
        <v>48</v>
      </c>
      <c r="P56" s="47" t="s">
        <v>101</v>
      </c>
      <c r="Q56" s="47" t="s">
        <v>41</v>
      </c>
      <c r="R56" s="509" t="s">
        <v>345</v>
      </c>
      <c r="S56" s="349">
        <v>191</v>
      </c>
      <c r="T56" s="452">
        <v>230</v>
      </c>
      <c r="U56" s="450">
        <f t="shared" si="2"/>
        <v>7.654545454545454</v>
      </c>
      <c r="V56" s="448" t="str">
        <f t="shared" si="3"/>
        <v>Kh¸</v>
      </c>
      <c r="W56" s="47" t="s">
        <v>137</v>
      </c>
      <c r="X56" s="114" t="s">
        <v>138</v>
      </c>
    </row>
    <row r="57" spans="1:24" ht="15.75">
      <c r="A57" s="20">
        <v>49</v>
      </c>
      <c r="B57" s="21">
        <v>49</v>
      </c>
      <c r="C57" s="47" t="s">
        <v>30</v>
      </c>
      <c r="D57" s="47" t="s">
        <v>102</v>
      </c>
      <c r="E57" s="509" t="s">
        <v>346</v>
      </c>
      <c r="F57" s="108">
        <v>6.38</v>
      </c>
      <c r="G57" s="108">
        <v>5.91</v>
      </c>
      <c r="H57" s="111">
        <v>6.15</v>
      </c>
      <c r="I57" s="97" t="str">
        <f t="shared" si="1"/>
        <v>TBK</v>
      </c>
      <c r="J57" s="47" t="s">
        <v>137</v>
      </c>
      <c r="K57" s="114" t="s">
        <v>138</v>
      </c>
      <c r="N57" s="20">
        <v>49</v>
      </c>
      <c r="O57" s="21">
        <v>49</v>
      </c>
      <c r="P57" s="47" t="s">
        <v>30</v>
      </c>
      <c r="Q57" s="47" t="s">
        <v>102</v>
      </c>
      <c r="R57" s="509" t="s">
        <v>346</v>
      </c>
      <c r="S57" s="349">
        <v>175</v>
      </c>
      <c r="T57" s="452">
        <v>219</v>
      </c>
      <c r="U57" s="450">
        <f t="shared" si="2"/>
        <v>7.163636363636364</v>
      </c>
      <c r="V57" s="448" t="str">
        <f t="shared" si="3"/>
        <v>Kh¸</v>
      </c>
      <c r="W57" s="47" t="s">
        <v>137</v>
      </c>
      <c r="X57" s="114" t="s">
        <v>138</v>
      </c>
    </row>
    <row r="58" spans="1:24" ht="15.75">
      <c r="A58" s="20">
        <v>50</v>
      </c>
      <c r="B58" s="21">
        <v>50</v>
      </c>
      <c r="C58" s="47" t="s">
        <v>11</v>
      </c>
      <c r="D58" s="47" t="s">
        <v>103</v>
      </c>
      <c r="E58" s="509" t="s">
        <v>347</v>
      </c>
      <c r="F58" s="108">
        <v>7.58</v>
      </c>
      <c r="G58" s="108">
        <v>7.13</v>
      </c>
      <c r="H58" s="111">
        <v>7.36</v>
      </c>
      <c r="I58" s="97" t="str">
        <f t="shared" si="1"/>
        <v>Kh¸</v>
      </c>
      <c r="J58" s="47" t="s">
        <v>137</v>
      </c>
      <c r="K58" s="114" t="s">
        <v>138</v>
      </c>
      <c r="N58" s="20">
        <v>50</v>
      </c>
      <c r="O58" s="21">
        <v>50</v>
      </c>
      <c r="P58" s="47" t="s">
        <v>11</v>
      </c>
      <c r="Q58" s="47" t="s">
        <v>103</v>
      </c>
      <c r="R58" s="509" t="s">
        <v>347</v>
      </c>
      <c r="S58" s="349">
        <v>209</v>
      </c>
      <c r="T58" s="452">
        <v>242</v>
      </c>
      <c r="U58" s="450">
        <f t="shared" si="2"/>
        <v>8.2</v>
      </c>
      <c r="V58" s="448" t="str">
        <f t="shared" si="3"/>
        <v>Giái</v>
      </c>
      <c r="W58" s="47" t="s">
        <v>137</v>
      </c>
      <c r="X58" s="114" t="s">
        <v>138</v>
      </c>
    </row>
    <row r="59" spans="1:24" ht="15.75">
      <c r="A59" s="20">
        <v>51</v>
      </c>
      <c r="B59" s="21">
        <v>51</v>
      </c>
      <c r="C59" s="47" t="s">
        <v>104</v>
      </c>
      <c r="D59" s="47" t="s">
        <v>43</v>
      </c>
      <c r="E59" s="509" t="s">
        <v>348</v>
      </c>
      <c r="F59" s="108">
        <v>6.21</v>
      </c>
      <c r="G59" s="108">
        <v>6.61</v>
      </c>
      <c r="H59" s="111">
        <v>6.41</v>
      </c>
      <c r="I59" s="97" t="str">
        <f t="shared" si="1"/>
        <v>TBK</v>
      </c>
      <c r="J59" s="47" t="s">
        <v>137</v>
      </c>
      <c r="K59" s="114" t="s">
        <v>138</v>
      </c>
      <c r="N59" s="20">
        <v>51</v>
      </c>
      <c r="O59" s="21">
        <v>51</v>
      </c>
      <c r="P59" s="47" t="s">
        <v>104</v>
      </c>
      <c r="Q59" s="47" t="s">
        <v>43</v>
      </c>
      <c r="R59" s="509" t="s">
        <v>348</v>
      </c>
      <c r="S59" s="349">
        <v>186</v>
      </c>
      <c r="T59" s="452">
        <v>223</v>
      </c>
      <c r="U59" s="450">
        <f t="shared" si="2"/>
        <v>7.4363636363636365</v>
      </c>
      <c r="V59" s="448" t="str">
        <f t="shared" si="3"/>
        <v>Kh¸</v>
      </c>
      <c r="W59" s="47" t="s">
        <v>137</v>
      </c>
      <c r="X59" s="114" t="s">
        <v>138</v>
      </c>
    </row>
    <row r="60" spans="1:24" ht="15.75">
      <c r="A60" s="20">
        <v>52</v>
      </c>
      <c r="B60" s="21">
        <v>52</v>
      </c>
      <c r="C60" s="47" t="s">
        <v>13</v>
      </c>
      <c r="D60" s="47" t="s">
        <v>43</v>
      </c>
      <c r="E60" s="509" t="s">
        <v>349</v>
      </c>
      <c r="F60" s="108">
        <v>6.79</v>
      </c>
      <c r="G60" s="108">
        <v>6.96</v>
      </c>
      <c r="H60" s="111">
        <v>6.87</v>
      </c>
      <c r="I60" s="97" t="str">
        <f t="shared" si="1"/>
        <v>TBK</v>
      </c>
      <c r="J60" s="47" t="s">
        <v>137</v>
      </c>
      <c r="K60" s="114" t="s">
        <v>138</v>
      </c>
      <c r="N60" s="20">
        <v>52</v>
      </c>
      <c r="O60" s="21">
        <v>52</v>
      </c>
      <c r="P60" s="47" t="s">
        <v>13</v>
      </c>
      <c r="Q60" s="47" t="s">
        <v>43</v>
      </c>
      <c r="R60" s="509" t="s">
        <v>349</v>
      </c>
      <c r="S60" s="356">
        <v>196</v>
      </c>
      <c r="T60" s="453">
        <v>226</v>
      </c>
      <c r="U60" s="451">
        <f t="shared" si="2"/>
        <v>7.672727272727273</v>
      </c>
      <c r="V60" s="449" t="str">
        <f t="shared" si="3"/>
        <v>Kh¸</v>
      </c>
      <c r="W60" s="47" t="s">
        <v>137</v>
      </c>
      <c r="X60" s="114" t="s">
        <v>138</v>
      </c>
    </row>
    <row r="62" spans="17:24" s="79" customFormat="1" ht="15">
      <c r="Q62" s="211" t="s">
        <v>251</v>
      </c>
      <c r="R62" s="212">
        <f>COUNTIF(V9:V60,"XS")/52</f>
        <v>0</v>
      </c>
      <c r="S62" s="79" t="s">
        <v>252</v>
      </c>
      <c r="T62" s="79">
        <f>COUNTIF(V9:V60,"Giái")</f>
        <v>11</v>
      </c>
      <c r="U62" s="212">
        <f>COUNTIF(V9:V60,"Giái")/52</f>
        <v>0.21153846153846154</v>
      </c>
      <c r="V62" s="79" t="s">
        <v>253</v>
      </c>
      <c r="W62" s="79">
        <f>COUNTIF(V9:V60,"Kh¸")</f>
        <v>41</v>
      </c>
      <c r="X62" s="212">
        <f>COUNTIF(V9:V60,"Kh¸")/52</f>
        <v>0.7884615384615384</v>
      </c>
    </row>
    <row r="63" spans="17:24" s="79" customFormat="1" ht="15">
      <c r="Q63" s="211" t="s">
        <v>254</v>
      </c>
      <c r="R63" s="212">
        <f>COUNTIF(V9:V60,"TBK")/52</f>
        <v>0</v>
      </c>
      <c r="S63" s="79" t="s">
        <v>256</v>
      </c>
      <c r="U63" s="212">
        <f>COUNTIF(V9:V60,"TB")/52</f>
        <v>0</v>
      </c>
      <c r="W63" s="79" t="s">
        <v>255</v>
      </c>
      <c r="X63" s="212">
        <f>COUNTIF(AA10:AA61,"YÕu")/52</f>
        <v>0</v>
      </c>
    </row>
    <row r="64" spans="1:24" ht="15">
      <c r="A64" s="88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N64" s="88"/>
      <c r="O64" s="115"/>
      <c r="P64" s="115"/>
      <c r="Q64" s="115"/>
      <c r="R64" s="79"/>
      <c r="S64" s="115"/>
      <c r="T64" s="115"/>
      <c r="U64" s="79"/>
      <c r="V64" s="115"/>
      <c r="W64" s="115"/>
      <c r="X64" s="115"/>
    </row>
    <row r="65" spans="1:24" ht="15">
      <c r="A65" s="88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N65" s="88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ht="16.5">
      <c r="A66" s="116"/>
      <c r="B66" s="90" t="s">
        <v>143</v>
      </c>
      <c r="C66" s="116"/>
      <c r="D66" s="116"/>
      <c r="E66" s="116"/>
      <c r="F66" s="116"/>
      <c r="G66" s="116"/>
      <c r="H66" s="116"/>
      <c r="I66" s="116"/>
      <c r="J66" s="116"/>
      <c r="K66" s="116"/>
      <c r="N66" s="116"/>
      <c r="O66" s="90" t="s">
        <v>506</v>
      </c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ht="1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ht="1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N68" s="115"/>
      <c r="O68" s="115"/>
      <c r="P68" s="115"/>
      <c r="Q68" s="188"/>
      <c r="R68" s="115"/>
      <c r="S68" s="115"/>
      <c r="T68" s="115"/>
      <c r="U68" s="115"/>
      <c r="V68" s="115"/>
      <c r="W68" s="115"/>
      <c r="X68" s="115"/>
    </row>
    <row r="69" spans="1:24" ht="1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N69" s="115"/>
      <c r="O69" s="115"/>
      <c r="P69" s="115"/>
      <c r="Q69" s="188"/>
      <c r="R69" s="115"/>
      <c r="S69" s="115"/>
      <c r="T69" s="115"/>
      <c r="U69" s="115"/>
      <c r="V69" s="115"/>
      <c r="W69" s="115"/>
      <c r="X69" s="115"/>
    </row>
    <row r="70" spans="1:24" s="510" customFormat="1" ht="15.75">
      <c r="A70" s="117" t="s">
        <v>144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N70" s="117"/>
      <c r="O70" s="117" t="s">
        <v>402</v>
      </c>
      <c r="P70" s="117"/>
      <c r="Q70" s="117"/>
      <c r="R70" s="117"/>
      <c r="S70" s="117"/>
      <c r="T70" s="117"/>
      <c r="U70" s="117"/>
      <c r="V70" s="117" t="s">
        <v>186</v>
      </c>
      <c r="W70" s="117"/>
      <c r="X70" s="117"/>
    </row>
  </sheetData>
  <sheetProtection/>
  <mergeCells count="22">
    <mergeCell ref="Q5:Q8"/>
    <mergeCell ref="R5:R8"/>
    <mergeCell ref="W5:W8"/>
    <mergeCell ref="X5:X8"/>
    <mergeCell ref="U5:U8"/>
    <mergeCell ref="S5:S8"/>
    <mergeCell ref="T5:T8"/>
    <mergeCell ref="V5:V8"/>
    <mergeCell ref="I5:I8"/>
    <mergeCell ref="J5:J8"/>
    <mergeCell ref="K5:K8"/>
    <mergeCell ref="N5:N8"/>
    <mergeCell ref="O5:O8"/>
    <mergeCell ref="P5:P8"/>
    <mergeCell ref="A5:A8"/>
    <mergeCell ref="B5:B8"/>
    <mergeCell ref="C5:C8"/>
    <mergeCell ref="H5:H8"/>
    <mergeCell ref="E5:E8"/>
    <mergeCell ref="F5:F8"/>
    <mergeCell ref="G5:G8"/>
    <mergeCell ref="D5:D8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3"/>
  <sheetViews>
    <sheetView zoomScalePageLayoutView="0" workbookViewId="0" topLeftCell="A187">
      <selection activeCell="A172" sqref="A172:IV172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22.625" style="0" customWidth="1"/>
    <col min="4" max="4" width="6.125" style="0" customWidth="1"/>
    <col min="5" max="6" width="7.625" style="0" customWidth="1"/>
    <col min="7" max="7" width="5.25390625" style="0" customWidth="1"/>
    <col min="8" max="8" width="5.75390625" style="0" customWidth="1"/>
    <col min="9" max="9" width="22.00390625" style="0" customWidth="1"/>
    <col min="11" max="12" width="7.875" style="0" customWidth="1"/>
  </cols>
  <sheetData>
    <row r="1" spans="2:10" ht="17.25" customHeight="1">
      <c r="B1" s="372" t="s">
        <v>350</v>
      </c>
      <c r="C1" s="373"/>
      <c r="D1" s="79"/>
      <c r="G1" s="374" t="s">
        <v>351</v>
      </c>
      <c r="H1" s="375"/>
      <c r="J1" s="79"/>
    </row>
    <row r="2" spans="2:10" ht="16.5" customHeight="1">
      <c r="B2" s="79"/>
      <c r="C2" s="374" t="s">
        <v>0</v>
      </c>
      <c r="D2" s="79"/>
      <c r="F2" s="376"/>
      <c r="H2" s="79"/>
      <c r="I2" s="377" t="s">
        <v>352</v>
      </c>
      <c r="J2" s="79"/>
    </row>
    <row r="3" spans="2:10" s="115" customFormat="1" ht="21" customHeight="1">
      <c r="B3" s="374"/>
      <c r="D3" s="378"/>
      <c r="F3" s="376" t="s">
        <v>353</v>
      </c>
      <c r="H3" s="378"/>
      <c r="J3" s="378"/>
    </row>
    <row r="4" spans="2:11" s="117" customFormat="1" ht="20.25" customHeight="1">
      <c r="B4" s="414"/>
      <c r="C4" s="117" t="s">
        <v>354</v>
      </c>
      <c r="D4" s="379" t="s">
        <v>457</v>
      </c>
      <c r="E4" s="379"/>
      <c r="F4" s="380"/>
      <c r="G4" s="690" t="s">
        <v>27</v>
      </c>
      <c r="H4" s="690"/>
      <c r="I4" s="117" t="s">
        <v>404</v>
      </c>
      <c r="J4" s="381" t="s">
        <v>465</v>
      </c>
      <c r="K4"/>
    </row>
    <row r="5" spans="2:10" s="117" customFormat="1" ht="16.5" customHeight="1">
      <c r="B5" s="370"/>
      <c r="C5" s="117" t="s">
        <v>405</v>
      </c>
      <c r="D5" s="603" t="s">
        <v>463</v>
      </c>
      <c r="E5" s="603"/>
      <c r="F5" s="381"/>
      <c r="H5" s="370"/>
      <c r="I5" s="117" t="s">
        <v>355</v>
      </c>
      <c r="J5" s="381" t="s">
        <v>407</v>
      </c>
    </row>
    <row r="6" spans="2:10" s="117" customFormat="1" ht="16.5" customHeight="1">
      <c r="B6" s="370"/>
      <c r="C6" s="117" t="s">
        <v>356</v>
      </c>
      <c r="D6" s="382"/>
      <c r="F6" s="383"/>
      <c r="H6" s="370"/>
      <c r="I6" s="117" t="s">
        <v>409</v>
      </c>
      <c r="J6" s="370"/>
    </row>
    <row r="7" spans="2:11" s="408" customFormat="1" ht="15" customHeight="1">
      <c r="B7" s="409"/>
      <c r="C7" s="408" t="s">
        <v>410</v>
      </c>
      <c r="D7" s="410" t="s">
        <v>411</v>
      </c>
      <c r="F7" s="411"/>
      <c r="G7" s="411"/>
      <c r="I7" s="408" t="s">
        <v>412</v>
      </c>
      <c r="J7" s="408" t="s">
        <v>413</v>
      </c>
      <c r="K7" s="410"/>
    </row>
    <row r="8" spans="2:10" s="115" customFormat="1" ht="16.5" customHeight="1">
      <c r="B8" s="378"/>
      <c r="C8" s="1" t="s">
        <v>357</v>
      </c>
      <c r="D8" s="378"/>
      <c r="H8" s="378"/>
      <c r="I8" s="1" t="s">
        <v>406</v>
      </c>
      <c r="J8" s="378"/>
    </row>
    <row r="9" spans="2:12" s="79" customFormat="1" ht="12.75">
      <c r="B9" s="688" t="s">
        <v>358</v>
      </c>
      <c r="C9" s="688" t="s">
        <v>359</v>
      </c>
      <c r="D9" s="688" t="s">
        <v>360</v>
      </c>
      <c r="E9" s="689" t="s">
        <v>361</v>
      </c>
      <c r="F9" s="691"/>
      <c r="G9" s="385"/>
      <c r="H9" s="688" t="s">
        <v>358</v>
      </c>
      <c r="I9" s="688" t="s">
        <v>359</v>
      </c>
      <c r="J9" s="688" t="s">
        <v>360</v>
      </c>
      <c r="K9" s="689" t="s">
        <v>361</v>
      </c>
      <c r="L9" s="689"/>
    </row>
    <row r="10" spans="2:12" s="369" customFormat="1" ht="12.75">
      <c r="B10" s="680"/>
      <c r="C10" s="570"/>
      <c r="D10" s="680"/>
      <c r="E10" s="384" t="s">
        <v>362</v>
      </c>
      <c r="F10" s="384" t="s">
        <v>363</v>
      </c>
      <c r="G10" s="386"/>
      <c r="H10" s="688"/>
      <c r="I10" s="579"/>
      <c r="J10" s="688"/>
      <c r="K10" s="384" t="s">
        <v>362</v>
      </c>
      <c r="L10" s="384" t="s">
        <v>363</v>
      </c>
    </row>
    <row r="11" spans="2:15" ht="12" customHeight="1">
      <c r="B11" s="387">
        <v>1</v>
      </c>
      <c r="C11" s="388" t="s">
        <v>364</v>
      </c>
      <c r="D11" s="387">
        <v>3</v>
      </c>
      <c r="E11" s="389">
        <v>8</v>
      </c>
      <c r="F11" s="389"/>
      <c r="G11" s="390"/>
      <c r="H11" s="395">
        <v>33</v>
      </c>
      <c r="I11" s="393" t="s">
        <v>365</v>
      </c>
      <c r="J11" s="392">
        <v>2</v>
      </c>
      <c r="K11" s="394">
        <v>9</v>
      </c>
      <c r="L11" s="389"/>
      <c r="N11" s="389">
        <v>1</v>
      </c>
      <c r="O11" s="394">
        <v>2</v>
      </c>
    </row>
    <row r="12" spans="2:15" ht="12" customHeight="1">
      <c r="B12" s="392">
        <v>2</v>
      </c>
      <c r="C12" s="393" t="s">
        <v>366</v>
      </c>
      <c r="D12" s="392">
        <v>3</v>
      </c>
      <c r="E12" s="394">
        <v>7</v>
      </c>
      <c r="F12" s="394"/>
      <c r="G12" s="390"/>
      <c r="H12" s="391">
        <v>34</v>
      </c>
      <c r="I12" s="393" t="s">
        <v>393</v>
      </c>
      <c r="J12" s="392">
        <v>2</v>
      </c>
      <c r="K12" s="394"/>
      <c r="L12" s="394"/>
      <c r="N12" s="394">
        <v>2</v>
      </c>
      <c r="O12" s="394">
        <v>8</v>
      </c>
    </row>
    <row r="13" spans="2:15" ht="12" customHeight="1">
      <c r="B13" s="392">
        <v>3</v>
      </c>
      <c r="C13" s="393" t="s">
        <v>428</v>
      </c>
      <c r="D13" s="392">
        <v>5</v>
      </c>
      <c r="E13" s="394">
        <v>8</v>
      </c>
      <c r="F13" s="394"/>
      <c r="G13" s="390"/>
      <c r="H13" s="395">
        <v>35</v>
      </c>
      <c r="I13" s="393" t="s">
        <v>372</v>
      </c>
      <c r="J13" s="392">
        <v>3</v>
      </c>
      <c r="K13" s="394">
        <v>8</v>
      </c>
      <c r="L13" s="394"/>
      <c r="N13" s="394">
        <v>3</v>
      </c>
      <c r="O13" s="394">
        <v>1</v>
      </c>
    </row>
    <row r="14" spans="2:15" ht="12" customHeight="1">
      <c r="B14" s="392">
        <v>4</v>
      </c>
      <c r="C14" s="393" t="s">
        <v>368</v>
      </c>
      <c r="D14" s="392">
        <v>4</v>
      </c>
      <c r="E14" s="394">
        <v>7</v>
      </c>
      <c r="F14" s="394"/>
      <c r="G14" s="390"/>
      <c r="H14" s="395">
        <v>36</v>
      </c>
      <c r="I14" s="393" t="s">
        <v>374</v>
      </c>
      <c r="J14" s="392">
        <v>3</v>
      </c>
      <c r="K14" s="394">
        <v>8</v>
      </c>
      <c r="L14" s="394"/>
      <c r="N14" s="394">
        <v>5</v>
      </c>
      <c r="O14" s="394">
        <v>2</v>
      </c>
    </row>
    <row r="15" spans="2:15" ht="12" customHeight="1">
      <c r="B15" s="392">
        <v>5</v>
      </c>
      <c r="C15" s="393" t="s">
        <v>369</v>
      </c>
      <c r="D15" s="392">
        <v>3</v>
      </c>
      <c r="E15" s="394"/>
      <c r="F15" s="394"/>
      <c r="G15" s="390"/>
      <c r="H15" s="395">
        <v>37</v>
      </c>
      <c r="I15" s="393" t="s">
        <v>375</v>
      </c>
      <c r="J15" s="392">
        <v>4</v>
      </c>
      <c r="K15" s="394">
        <v>6</v>
      </c>
      <c r="L15" s="394"/>
      <c r="N15" s="394">
        <v>7</v>
      </c>
      <c r="O15" s="394">
        <v>2</v>
      </c>
    </row>
    <row r="16" spans="2:15" ht="12" customHeight="1">
      <c r="B16" s="392">
        <v>6</v>
      </c>
      <c r="C16" s="393" t="s">
        <v>370</v>
      </c>
      <c r="D16" s="392">
        <v>4</v>
      </c>
      <c r="E16" s="394">
        <v>8</v>
      </c>
      <c r="F16" s="394"/>
      <c r="G16" s="390"/>
      <c r="H16" s="395">
        <v>38</v>
      </c>
      <c r="I16" s="393" t="s">
        <v>424</v>
      </c>
      <c r="J16" s="392">
        <v>4</v>
      </c>
      <c r="K16" s="394">
        <v>8</v>
      </c>
      <c r="L16" s="394"/>
      <c r="N16" s="394">
        <v>6</v>
      </c>
      <c r="O16" s="394">
        <v>4</v>
      </c>
    </row>
    <row r="17" spans="2:15" ht="12" customHeight="1">
      <c r="B17" s="392">
        <v>7</v>
      </c>
      <c r="C17" s="393" t="s">
        <v>371</v>
      </c>
      <c r="D17" s="392">
        <v>5</v>
      </c>
      <c r="E17" s="394">
        <v>7</v>
      </c>
      <c r="F17" s="394"/>
      <c r="G17" s="390"/>
      <c r="H17" s="395">
        <v>39</v>
      </c>
      <c r="I17" s="393" t="s">
        <v>429</v>
      </c>
      <c r="J17" s="392">
        <v>2</v>
      </c>
      <c r="K17" s="394">
        <v>8</v>
      </c>
      <c r="L17" s="394"/>
      <c r="N17" s="394">
        <v>3</v>
      </c>
      <c r="O17" s="394">
        <v>5</v>
      </c>
    </row>
    <row r="18" spans="2:15" ht="12" customHeight="1">
      <c r="B18" s="392">
        <v>8</v>
      </c>
      <c r="C18" s="393" t="s">
        <v>373</v>
      </c>
      <c r="D18" s="392">
        <v>5</v>
      </c>
      <c r="E18" s="394">
        <v>8</v>
      </c>
      <c r="F18" s="394"/>
      <c r="G18" s="390"/>
      <c r="H18" s="395">
        <v>40</v>
      </c>
      <c r="I18" s="393" t="s">
        <v>430</v>
      </c>
      <c r="J18" s="412">
        <v>2</v>
      </c>
      <c r="K18" s="413">
        <v>9</v>
      </c>
      <c r="L18" s="394"/>
      <c r="N18" s="394">
        <v>4</v>
      </c>
      <c r="O18" s="413">
        <v>6</v>
      </c>
    </row>
    <row r="19" spans="2:15" ht="12" customHeight="1">
      <c r="B19" s="392">
        <v>9</v>
      </c>
      <c r="C19" s="393" t="s">
        <v>376</v>
      </c>
      <c r="D19" s="392">
        <v>3</v>
      </c>
      <c r="E19" s="394">
        <v>8</v>
      </c>
      <c r="F19" s="394"/>
      <c r="G19" s="390"/>
      <c r="H19" s="395">
        <v>41</v>
      </c>
      <c r="I19" s="393" t="s">
        <v>377</v>
      </c>
      <c r="J19" s="392">
        <v>2</v>
      </c>
      <c r="K19" s="394">
        <v>6</v>
      </c>
      <c r="L19" s="394"/>
      <c r="N19" s="394">
        <v>3</v>
      </c>
      <c r="O19" s="394">
        <v>4</v>
      </c>
    </row>
    <row r="20" spans="2:15" ht="12" customHeight="1">
      <c r="B20" s="392">
        <v>10</v>
      </c>
      <c r="C20" s="393" t="s">
        <v>416</v>
      </c>
      <c r="D20" s="392">
        <v>4</v>
      </c>
      <c r="E20" s="394">
        <v>8</v>
      </c>
      <c r="F20" s="394"/>
      <c r="G20" s="390"/>
      <c r="H20" s="395">
        <v>42</v>
      </c>
      <c r="I20" s="393" t="s">
        <v>378</v>
      </c>
      <c r="J20" s="392">
        <v>4</v>
      </c>
      <c r="K20" s="394">
        <v>7</v>
      </c>
      <c r="L20" s="394"/>
      <c r="N20" s="394">
        <v>1</v>
      </c>
      <c r="O20" s="394">
        <v>5</v>
      </c>
    </row>
    <row r="21" spans="2:15" ht="12" customHeight="1">
      <c r="B21" s="392">
        <v>11</v>
      </c>
      <c r="C21" s="393" t="s">
        <v>417</v>
      </c>
      <c r="D21" s="392">
        <v>4</v>
      </c>
      <c r="E21" s="394">
        <v>8</v>
      </c>
      <c r="F21" s="394"/>
      <c r="G21" s="390"/>
      <c r="H21" s="395">
        <v>43</v>
      </c>
      <c r="I21" s="393" t="s">
        <v>431</v>
      </c>
      <c r="J21" s="392">
        <v>3</v>
      </c>
      <c r="K21" s="394">
        <v>7</v>
      </c>
      <c r="L21" s="394"/>
      <c r="N21" s="394">
        <v>3</v>
      </c>
      <c r="O21" s="394">
        <v>6</v>
      </c>
    </row>
    <row r="22" spans="2:15" ht="12" customHeight="1">
      <c r="B22" s="392">
        <v>12</v>
      </c>
      <c r="C22" s="393" t="s">
        <v>422</v>
      </c>
      <c r="D22" s="392">
        <v>4</v>
      </c>
      <c r="E22" s="394">
        <v>8</v>
      </c>
      <c r="F22" s="394"/>
      <c r="G22" s="390"/>
      <c r="H22" s="395">
        <v>44</v>
      </c>
      <c r="I22" s="393" t="s">
        <v>437</v>
      </c>
      <c r="J22" s="392">
        <v>4</v>
      </c>
      <c r="K22" s="394"/>
      <c r="L22" s="394"/>
      <c r="N22" s="394">
        <v>1</v>
      </c>
      <c r="O22" s="394">
        <v>7</v>
      </c>
    </row>
    <row r="23" spans="2:15" ht="12" customHeight="1">
      <c r="B23" s="392">
        <v>13</v>
      </c>
      <c r="C23" s="393" t="s">
        <v>380</v>
      </c>
      <c r="D23" s="392">
        <v>3</v>
      </c>
      <c r="E23" s="394">
        <v>7</v>
      </c>
      <c r="F23" s="394"/>
      <c r="G23" s="390"/>
      <c r="H23" s="395">
        <v>45</v>
      </c>
      <c r="I23" s="393" t="s">
        <v>379</v>
      </c>
      <c r="J23" s="392">
        <v>5</v>
      </c>
      <c r="K23" s="394">
        <v>8</v>
      </c>
      <c r="L23" s="394"/>
      <c r="N23" s="394">
        <v>1</v>
      </c>
      <c r="O23" s="394">
        <v>5</v>
      </c>
    </row>
    <row r="24" spans="2:15" ht="12" customHeight="1">
      <c r="B24" s="392">
        <v>14</v>
      </c>
      <c r="C24" s="393" t="s">
        <v>382</v>
      </c>
      <c r="D24" s="392">
        <v>5</v>
      </c>
      <c r="E24" s="394">
        <v>9</v>
      </c>
      <c r="F24" s="394"/>
      <c r="G24" s="390"/>
      <c r="H24" s="395">
        <v>46</v>
      </c>
      <c r="I24" s="393" t="s">
        <v>381</v>
      </c>
      <c r="J24" s="392">
        <v>3</v>
      </c>
      <c r="K24" s="394">
        <v>6</v>
      </c>
      <c r="L24" s="394"/>
      <c r="N24" s="394">
        <v>1</v>
      </c>
      <c r="O24" s="394">
        <v>6</v>
      </c>
    </row>
    <row r="25" spans="2:15" ht="12" customHeight="1">
      <c r="B25" s="392">
        <v>15</v>
      </c>
      <c r="C25" s="393" t="s">
        <v>384</v>
      </c>
      <c r="D25" s="392">
        <v>3</v>
      </c>
      <c r="E25" s="394">
        <v>8</v>
      </c>
      <c r="F25" s="394"/>
      <c r="G25" s="390"/>
      <c r="H25" s="395">
        <v>47</v>
      </c>
      <c r="I25" s="393" t="s">
        <v>436</v>
      </c>
      <c r="J25" s="392">
        <v>4</v>
      </c>
      <c r="K25" s="394"/>
      <c r="L25" s="394"/>
      <c r="N25" s="394">
        <v>3</v>
      </c>
      <c r="O25" s="394">
        <v>7</v>
      </c>
    </row>
    <row r="26" spans="2:15" ht="12" customHeight="1">
      <c r="B26" s="392">
        <v>16</v>
      </c>
      <c r="C26" s="393" t="s">
        <v>385</v>
      </c>
      <c r="D26" s="392">
        <v>3</v>
      </c>
      <c r="E26" s="394">
        <v>7</v>
      </c>
      <c r="F26" s="394"/>
      <c r="G26" s="390"/>
      <c r="H26" s="395">
        <v>48</v>
      </c>
      <c r="I26" s="393" t="s">
        <v>383</v>
      </c>
      <c r="J26" s="392">
        <v>3</v>
      </c>
      <c r="K26" s="394">
        <v>7</v>
      </c>
      <c r="L26" s="394"/>
      <c r="N26" s="394">
        <v>2</v>
      </c>
      <c r="O26" s="394">
        <v>6</v>
      </c>
    </row>
    <row r="27" spans="2:15" ht="12" customHeight="1">
      <c r="B27" s="392">
        <v>17</v>
      </c>
      <c r="C27" s="393" t="s">
        <v>387</v>
      </c>
      <c r="D27" s="392">
        <v>3</v>
      </c>
      <c r="E27" s="394">
        <v>8</v>
      </c>
      <c r="F27" s="394"/>
      <c r="G27" s="390"/>
      <c r="H27" s="395">
        <v>49</v>
      </c>
      <c r="I27" s="393" t="s">
        <v>434</v>
      </c>
      <c r="J27" s="392">
        <v>3</v>
      </c>
      <c r="K27" s="394"/>
      <c r="L27" s="394"/>
      <c r="N27" s="394">
        <v>3</v>
      </c>
      <c r="O27" s="394">
        <v>7</v>
      </c>
    </row>
    <row r="28" spans="2:15" ht="12" customHeight="1">
      <c r="B28" s="392">
        <v>18</v>
      </c>
      <c r="C28" s="393" t="s">
        <v>389</v>
      </c>
      <c r="D28" s="392">
        <v>3</v>
      </c>
      <c r="E28" s="394">
        <v>6</v>
      </c>
      <c r="F28" s="394"/>
      <c r="G28" s="390"/>
      <c r="H28" s="395">
        <v>50</v>
      </c>
      <c r="I28" s="393" t="s">
        <v>386</v>
      </c>
      <c r="J28" s="392">
        <v>3</v>
      </c>
      <c r="K28" s="394"/>
      <c r="L28" s="394"/>
      <c r="N28" s="394">
        <v>4</v>
      </c>
      <c r="O28" s="394">
        <v>7</v>
      </c>
    </row>
    <row r="29" spans="2:15" ht="12" customHeight="1">
      <c r="B29" s="392">
        <v>19</v>
      </c>
      <c r="C29" s="393" t="s">
        <v>445</v>
      </c>
      <c r="D29" s="392">
        <v>3</v>
      </c>
      <c r="E29" s="394"/>
      <c r="F29" s="394"/>
      <c r="G29" s="390"/>
      <c r="H29" s="395">
        <v>51</v>
      </c>
      <c r="I29" s="393" t="s">
        <v>388</v>
      </c>
      <c r="J29" s="392">
        <v>3</v>
      </c>
      <c r="K29" s="394"/>
      <c r="L29" s="394"/>
      <c r="N29" s="394">
        <v>8</v>
      </c>
      <c r="O29" s="394">
        <v>7</v>
      </c>
    </row>
    <row r="30" spans="2:15" ht="12" customHeight="1">
      <c r="B30" s="392">
        <v>20</v>
      </c>
      <c r="C30" s="393" t="s">
        <v>418</v>
      </c>
      <c r="D30" s="392">
        <v>3</v>
      </c>
      <c r="E30" s="394">
        <v>7</v>
      </c>
      <c r="F30" s="394"/>
      <c r="G30" s="390"/>
      <c r="H30" s="395">
        <v>52</v>
      </c>
      <c r="I30" s="393" t="s">
        <v>435</v>
      </c>
      <c r="J30" s="392">
        <v>2</v>
      </c>
      <c r="K30" s="394">
        <v>7</v>
      </c>
      <c r="L30" s="394"/>
      <c r="N30" s="394">
        <v>1</v>
      </c>
      <c r="O30" s="394">
        <v>6</v>
      </c>
    </row>
    <row r="31" spans="2:15" ht="12" customHeight="1">
      <c r="B31" s="392">
        <v>21</v>
      </c>
      <c r="C31" s="393" t="s">
        <v>419</v>
      </c>
      <c r="D31" s="392">
        <v>2</v>
      </c>
      <c r="E31" s="394">
        <v>6</v>
      </c>
      <c r="F31" s="394"/>
      <c r="G31" s="390"/>
      <c r="H31" s="395">
        <v>53</v>
      </c>
      <c r="I31" s="393" t="s">
        <v>438</v>
      </c>
      <c r="J31" s="392">
        <v>4</v>
      </c>
      <c r="K31" s="394"/>
      <c r="L31" s="394"/>
      <c r="N31" s="394">
        <v>2</v>
      </c>
      <c r="O31" s="394">
        <v>7</v>
      </c>
    </row>
    <row r="32" spans="2:15" ht="12" customHeight="1">
      <c r="B32" s="392">
        <v>22</v>
      </c>
      <c r="C32" s="393" t="s">
        <v>420</v>
      </c>
      <c r="D32" s="392">
        <v>3</v>
      </c>
      <c r="E32" s="394">
        <v>6</v>
      </c>
      <c r="F32" s="394"/>
      <c r="G32" s="390"/>
      <c r="H32" s="395">
        <v>54</v>
      </c>
      <c r="I32" s="393" t="s">
        <v>433</v>
      </c>
      <c r="J32" s="392">
        <v>2</v>
      </c>
      <c r="K32" s="394">
        <v>8</v>
      </c>
      <c r="L32" s="394"/>
      <c r="N32" s="394">
        <v>3</v>
      </c>
      <c r="O32" s="394">
        <v>6</v>
      </c>
    </row>
    <row r="33" spans="2:15" ht="12" customHeight="1">
      <c r="B33" s="392">
        <v>23</v>
      </c>
      <c r="C33" s="393" t="s">
        <v>423</v>
      </c>
      <c r="D33" s="392">
        <v>3</v>
      </c>
      <c r="E33" s="394">
        <v>6</v>
      </c>
      <c r="F33" s="394"/>
      <c r="G33" s="390"/>
      <c r="H33" s="395">
        <v>55</v>
      </c>
      <c r="I33" s="393" t="s">
        <v>390</v>
      </c>
      <c r="J33" s="392">
        <v>3</v>
      </c>
      <c r="K33" s="394"/>
      <c r="L33" s="394"/>
      <c r="N33" s="394">
        <v>4</v>
      </c>
      <c r="O33" s="394">
        <v>7</v>
      </c>
    </row>
    <row r="34" spans="2:15" ht="12" customHeight="1">
      <c r="B34" s="392">
        <v>24</v>
      </c>
      <c r="C34" s="393" t="s">
        <v>392</v>
      </c>
      <c r="D34" s="392">
        <v>2</v>
      </c>
      <c r="E34" s="394">
        <v>9</v>
      </c>
      <c r="F34" s="394"/>
      <c r="G34" s="390"/>
      <c r="H34" s="395">
        <v>56</v>
      </c>
      <c r="I34" s="393" t="s">
        <v>391</v>
      </c>
      <c r="J34" s="392">
        <v>2</v>
      </c>
      <c r="K34" s="394">
        <v>9</v>
      </c>
      <c r="L34" s="394"/>
      <c r="N34" s="394">
        <v>2</v>
      </c>
      <c r="O34" s="394">
        <v>5</v>
      </c>
    </row>
    <row r="35" spans="2:15" ht="12" customHeight="1">
      <c r="B35" s="392">
        <v>25</v>
      </c>
      <c r="C35" s="393" t="s">
        <v>425</v>
      </c>
      <c r="D35" s="392">
        <v>3</v>
      </c>
      <c r="E35" s="394">
        <v>9</v>
      </c>
      <c r="F35" s="394"/>
      <c r="G35" s="390"/>
      <c r="H35" s="395">
        <v>57</v>
      </c>
      <c r="I35" s="393" t="s">
        <v>394</v>
      </c>
      <c r="J35" s="392">
        <v>5</v>
      </c>
      <c r="K35" s="394">
        <v>10</v>
      </c>
      <c r="L35" s="394"/>
      <c r="N35" s="394">
        <v>5</v>
      </c>
      <c r="O35" s="394">
        <v>8</v>
      </c>
    </row>
    <row r="36" spans="2:15" ht="12" customHeight="1">
      <c r="B36" s="392">
        <v>26</v>
      </c>
      <c r="C36" s="393" t="s">
        <v>427</v>
      </c>
      <c r="D36" s="392">
        <v>3</v>
      </c>
      <c r="E36" s="394">
        <v>8</v>
      </c>
      <c r="F36" s="394"/>
      <c r="G36" s="390"/>
      <c r="H36" s="395">
        <v>58</v>
      </c>
      <c r="I36" s="393" t="s">
        <v>395</v>
      </c>
      <c r="J36" s="392">
        <v>10</v>
      </c>
      <c r="K36" s="394"/>
      <c r="L36" s="394"/>
      <c r="N36" s="394">
        <v>6</v>
      </c>
      <c r="O36" s="394">
        <v>6</v>
      </c>
    </row>
    <row r="37" spans="2:15" ht="12" customHeight="1">
      <c r="B37" s="392">
        <v>27</v>
      </c>
      <c r="C37" s="393" t="s">
        <v>426</v>
      </c>
      <c r="D37" s="392">
        <v>2</v>
      </c>
      <c r="E37" s="394">
        <v>9</v>
      </c>
      <c r="F37" s="394"/>
      <c r="G37" s="390"/>
      <c r="H37" s="395"/>
      <c r="I37" s="692" t="s">
        <v>442</v>
      </c>
      <c r="J37" s="693"/>
      <c r="K37" s="693"/>
      <c r="L37" s="694"/>
      <c r="N37" s="394">
        <v>5</v>
      </c>
      <c r="O37" s="394">
        <v>8</v>
      </c>
    </row>
    <row r="38" spans="2:14" ht="15" customHeight="1">
      <c r="B38" s="392">
        <v>28</v>
      </c>
      <c r="C38" s="393" t="s">
        <v>443</v>
      </c>
      <c r="D38" s="392">
        <v>3</v>
      </c>
      <c r="E38" s="394">
        <v>8</v>
      </c>
      <c r="F38" s="394"/>
      <c r="G38" s="390"/>
      <c r="H38" s="395">
        <v>59</v>
      </c>
      <c r="I38" s="396" t="s">
        <v>396</v>
      </c>
      <c r="J38" s="392">
        <v>10</v>
      </c>
      <c r="K38" s="394"/>
      <c r="L38" s="349"/>
      <c r="N38" s="394">
        <v>6</v>
      </c>
    </row>
    <row r="39" spans="2:14" ht="12.75" customHeight="1">
      <c r="B39" s="392">
        <v>29</v>
      </c>
      <c r="C39" s="393" t="s">
        <v>432</v>
      </c>
      <c r="D39" s="392">
        <v>3</v>
      </c>
      <c r="E39" s="394">
        <v>9</v>
      </c>
      <c r="F39" s="394"/>
      <c r="G39" s="390"/>
      <c r="H39" s="395"/>
      <c r="I39" s="396" t="s">
        <v>464</v>
      </c>
      <c r="J39" s="392"/>
      <c r="K39" s="394"/>
      <c r="L39" s="349"/>
      <c r="N39" s="394">
        <v>5</v>
      </c>
    </row>
    <row r="40" spans="2:14" ht="12" customHeight="1">
      <c r="B40" s="392">
        <v>30</v>
      </c>
      <c r="C40" s="393" t="s">
        <v>397</v>
      </c>
      <c r="D40" s="392">
        <v>2</v>
      </c>
      <c r="E40" s="394">
        <v>8</v>
      </c>
      <c r="F40" s="394"/>
      <c r="G40" s="390"/>
      <c r="H40" s="395">
        <v>60</v>
      </c>
      <c r="I40" s="397" t="s">
        <v>398</v>
      </c>
      <c r="J40" s="392">
        <v>5</v>
      </c>
      <c r="K40" s="394"/>
      <c r="L40" s="349"/>
      <c r="N40" s="394">
        <v>2</v>
      </c>
    </row>
    <row r="41" spans="2:14" ht="12" customHeight="1">
      <c r="B41" s="392">
        <v>31</v>
      </c>
      <c r="C41" s="393" t="s">
        <v>367</v>
      </c>
      <c r="D41" s="392">
        <v>2</v>
      </c>
      <c r="E41" s="394">
        <v>8</v>
      </c>
      <c r="F41" s="394"/>
      <c r="G41" s="390"/>
      <c r="H41" s="392">
        <v>61</v>
      </c>
      <c r="I41" s="397" t="s">
        <v>441</v>
      </c>
      <c r="J41" s="392">
        <v>5</v>
      </c>
      <c r="K41" s="394"/>
      <c r="L41" s="349"/>
      <c r="N41" s="394">
        <v>4</v>
      </c>
    </row>
    <row r="42" spans="2:14" ht="12" customHeight="1">
      <c r="B42" s="398">
        <v>32</v>
      </c>
      <c r="C42" s="399" t="s">
        <v>421</v>
      </c>
      <c r="D42" s="398">
        <v>4</v>
      </c>
      <c r="E42" s="400">
        <v>8</v>
      </c>
      <c r="F42" s="400"/>
      <c r="G42" s="390"/>
      <c r="H42" s="398">
        <v>62</v>
      </c>
      <c r="I42" s="401" t="s">
        <v>444</v>
      </c>
      <c r="J42" s="398"/>
      <c r="K42" s="400"/>
      <c r="L42" s="356"/>
      <c r="N42" s="400">
        <v>4</v>
      </c>
    </row>
    <row r="43" spans="2:10" ht="8.25" customHeight="1">
      <c r="B43" s="79"/>
      <c r="D43" s="79"/>
      <c r="H43" s="79"/>
      <c r="J43" s="79"/>
    </row>
    <row r="44" spans="1:12" ht="16.5">
      <c r="A44" s="402"/>
      <c r="B44" s="402"/>
      <c r="C44" s="402"/>
      <c r="D44" s="402"/>
      <c r="E44" s="153" t="s">
        <v>458</v>
      </c>
      <c r="F44" s="154"/>
      <c r="G44" s="154"/>
      <c r="H44" s="154"/>
      <c r="I44" s="154"/>
      <c r="J44" s="402"/>
      <c r="K44" s="402"/>
      <c r="L44" s="402"/>
    </row>
    <row r="45" spans="3:10" s="27" customFormat="1" ht="13.5" customHeight="1">
      <c r="C45" s="27" t="s">
        <v>399</v>
      </c>
      <c r="D45" s="403">
        <v>7.67</v>
      </c>
      <c r="G45" s="404"/>
      <c r="I45" s="27" t="s">
        <v>439</v>
      </c>
      <c r="J45" s="404" t="s">
        <v>253</v>
      </c>
    </row>
    <row r="46" s="115" customFormat="1" ht="13.5" customHeight="1">
      <c r="G46" s="405" t="s">
        <v>440</v>
      </c>
    </row>
    <row r="47" spans="2:12" s="406" customFormat="1" ht="15" customHeight="1">
      <c r="B47" s="153"/>
      <c r="C47" s="153"/>
      <c r="D47" s="153"/>
      <c r="E47" s="153"/>
      <c r="F47" s="153"/>
      <c r="G47" s="153"/>
      <c r="H47" s="153"/>
      <c r="I47" s="153" t="s">
        <v>400</v>
      </c>
      <c r="J47" s="153"/>
      <c r="K47" s="153"/>
      <c r="L47" s="153"/>
    </row>
    <row r="48" spans="2:12" s="1" customFormat="1" ht="17.25" customHeight="1">
      <c r="B48" s="118"/>
      <c r="C48" s="118" t="s">
        <v>292</v>
      </c>
      <c r="D48" s="118"/>
      <c r="E48" s="118" t="s">
        <v>408</v>
      </c>
      <c r="F48" s="118"/>
      <c r="G48" s="118"/>
      <c r="H48" s="118"/>
      <c r="I48" s="118" t="s">
        <v>401</v>
      </c>
      <c r="J48" s="118"/>
      <c r="K48" s="118"/>
      <c r="L48" s="118"/>
    </row>
    <row r="49" spans="2:12" ht="13.5" customHeight="1"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</row>
    <row r="50" ht="13.5" customHeight="1"/>
    <row r="51" ht="11.25" customHeight="1"/>
    <row r="52" spans="3:10" s="117" customFormat="1" ht="13.5" customHeight="1">
      <c r="C52" s="117" t="s">
        <v>186</v>
      </c>
      <c r="E52" s="117" t="s">
        <v>402</v>
      </c>
      <c r="I52" s="651" t="s">
        <v>403</v>
      </c>
      <c r="J52" s="651"/>
    </row>
    <row r="53" spans="2:10" ht="18">
      <c r="B53" s="372" t="s">
        <v>350</v>
      </c>
      <c r="C53" s="373"/>
      <c r="D53" s="79"/>
      <c r="G53" s="374" t="s">
        <v>351</v>
      </c>
      <c r="H53" s="375"/>
      <c r="J53" s="79"/>
    </row>
    <row r="54" spans="2:10" ht="16.5" customHeight="1">
      <c r="B54" s="79"/>
      <c r="C54" s="374" t="s">
        <v>0</v>
      </c>
      <c r="D54" s="79"/>
      <c r="F54" s="376"/>
      <c r="H54" s="79"/>
      <c r="I54" s="377" t="s">
        <v>352</v>
      </c>
      <c r="J54" s="79"/>
    </row>
    <row r="55" spans="1:12" ht="19.5" customHeight="1">
      <c r="A55" s="115"/>
      <c r="B55" s="374"/>
      <c r="C55" s="115"/>
      <c r="D55" s="378"/>
      <c r="E55" s="115"/>
      <c r="F55" s="376" t="s">
        <v>353</v>
      </c>
      <c r="G55" s="115"/>
      <c r="H55" s="378"/>
      <c r="I55" s="115"/>
      <c r="J55" s="378"/>
      <c r="K55" s="115"/>
      <c r="L55" s="115"/>
    </row>
    <row r="56" spans="1:12" ht="22.5" customHeight="1">
      <c r="A56" s="117"/>
      <c r="B56" s="414"/>
      <c r="C56" s="117" t="s">
        <v>354</v>
      </c>
      <c r="D56" s="379" t="s">
        <v>11</v>
      </c>
      <c r="E56" s="379"/>
      <c r="F56" s="380"/>
      <c r="G56" s="690" t="s">
        <v>29</v>
      </c>
      <c r="H56" s="690"/>
      <c r="I56" s="117" t="s">
        <v>404</v>
      </c>
      <c r="J56" s="381" t="s">
        <v>197</v>
      </c>
      <c r="L56" s="117"/>
    </row>
    <row r="57" spans="1:12" ht="15" customHeight="1">
      <c r="A57" s="117"/>
      <c r="B57" s="370"/>
      <c r="C57" s="117" t="s">
        <v>405</v>
      </c>
      <c r="D57" s="603" t="s">
        <v>462</v>
      </c>
      <c r="E57" s="603"/>
      <c r="F57" s="381"/>
      <c r="G57" s="117"/>
      <c r="H57" s="370"/>
      <c r="I57" s="117" t="s">
        <v>355</v>
      </c>
      <c r="J57" s="381" t="s">
        <v>407</v>
      </c>
      <c r="K57" s="117"/>
      <c r="L57" s="117"/>
    </row>
    <row r="58" spans="1:12" ht="15" customHeight="1">
      <c r="A58" s="117"/>
      <c r="B58" s="370"/>
      <c r="C58" s="117" t="s">
        <v>356</v>
      </c>
      <c r="D58" s="382"/>
      <c r="E58" s="117"/>
      <c r="F58" s="383"/>
      <c r="G58" s="117"/>
      <c r="H58" s="370"/>
      <c r="I58" s="117" t="s">
        <v>409</v>
      </c>
      <c r="J58" s="370"/>
      <c r="K58" s="117"/>
      <c r="L58" s="117"/>
    </row>
    <row r="59" spans="1:12" ht="15" customHeight="1">
      <c r="A59" s="408"/>
      <c r="B59" s="409"/>
      <c r="C59" s="408" t="s">
        <v>410</v>
      </c>
      <c r="D59" s="410" t="s">
        <v>411</v>
      </c>
      <c r="E59" s="408"/>
      <c r="F59" s="411"/>
      <c r="G59" s="411"/>
      <c r="H59" s="408"/>
      <c r="I59" s="408" t="s">
        <v>412</v>
      </c>
      <c r="J59" s="408" t="s">
        <v>413</v>
      </c>
      <c r="K59" s="410"/>
      <c r="L59" s="408"/>
    </row>
    <row r="60" spans="1:12" ht="15" customHeight="1">
      <c r="A60" s="115"/>
      <c r="B60" s="378"/>
      <c r="C60" s="1" t="s">
        <v>357</v>
      </c>
      <c r="D60" s="378"/>
      <c r="E60" s="115"/>
      <c r="F60" s="115"/>
      <c r="G60" s="115"/>
      <c r="H60" s="378"/>
      <c r="I60" s="1" t="s">
        <v>406</v>
      </c>
      <c r="J60" s="378"/>
      <c r="K60" s="115"/>
      <c r="L60" s="115"/>
    </row>
    <row r="61" spans="1:12" ht="12.75">
      <c r="A61" s="79"/>
      <c r="B61" s="688" t="s">
        <v>358</v>
      </c>
      <c r="C61" s="688" t="s">
        <v>359</v>
      </c>
      <c r="D61" s="688" t="s">
        <v>360</v>
      </c>
      <c r="E61" s="689" t="s">
        <v>361</v>
      </c>
      <c r="F61" s="691"/>
      <c r="G61" s="385"/>
      <c r="H61" s="688" t="s">
        <v>358</v>
      </c>
      <c r="I61" s="688" t="s">
        <v>359</v>
      </c>
      <c r="J61" s="688" t="s">
        <v>360</v>
      </c>
      <c r="K61" s="689" t="s">
        <v>361</v>
      </c>
      <c r="L61" s="689"/>
    </row>
    <row r="62" spans="1:12" s="79" customFormat="1" ht="12.75">
      <c r="A62" s="369"/>
      <c r="B62" s="680"/>
      <c r="C62" s="570"/>
      <c r="D62" s="680"/>
      <c r="E62" s="384" t="s">
        <v>362</v>
      </c>
      <c r="F62" s="384" t="s">
        <v>363</v>
      </c>
      <c r="G62" s="386"/>
      <c r="H62" s="688"/>
      <c r="I62" s="579"/>
      <c r="J62" s="688"/>
      <c r="K62" s="384" t="s">
        <v>362</v>
      </c>
      <c r="L62" s="384" t="s">
        <v>363</v>
      </c>
    </row>
    <row r="63" spans="1:15" s="79" customFormat="1" ht="12" customHeight="1">
      <c r="A63"/>
      <c r="B63" s="387">
        <v>1</v>
      </c>
      <c r="C63" s="388" t="s">
        <v>364</v>
      </c>
      <c r="D63" s="387">
        <v>3</v>
      </c>
      <c r="E63" s="389">
        <v>6</v>
      </c>
      <c r="F63" s="389"/>
      <c r="G63" s="390"/>
      <c r="H63" s="395">
        <v>33</v>
      </c>
      <c r="I63" s="393" t="s">
        <v>365</v>
      </c>
      <c r="J63" s="392">
        <v>2</v>
      </c>
      <c r="K63" s="394">
        <v>8</v>
      </c>
      <c r="L63" s="389"/>
      <c r="N63" s="389">
        <v>1</v>
      </c>
      <c r="O63" s="394">
        <v>2</v>
      </c>
    </row>
    <row r="64" spans="2:15" ht="12" customHeight="1">
      <c r="B64" s="392">
        <v>2</v>
      </c>
      <c r="C64" s="393" t="s">
        <v>366</v>
      </c>
      <c r="D64" s="392">
        <v>3</v>
      </c>
      <c r="E64" s="394">
        <v>8</v>
      </c>
      <c r="F64" s="394"/>
      <c r="G64" s="390"/>
      <c r="H64" s="391">
        <v>34</v>
      </c>
      <c r="I64" s="393" t="s">
        <v>393</v>
      </c>
      <c r="J64" s="392">
        <v>2</v>
      </c>
      <c r="K64" s="394"/>
      <c r="L64" s="394"/>
      <c r="N64" s="394">
        <v>2</v>
      </c>
      <c r="O64" s="394">
        <v>8</v>
      </c>
    </row>
    <row r="65" spans="2:15" ht="12" customHeight="1">
      <c r="B65" s="392">
        <v>3</v>
      </c>
      <c r="C65" s="393" t="s">
        <v>428</v>
      </c>
      <c r="D65" s="392">
        <v>5</v>
      </c>
      <c r="E65" s="394">
        <v>6</v>
      </c>
      <c r="F65" s="394"/>
      <c r="G65" s="390"/>
      <c r="H65" s="395">
        <v>35</v>
      </c>
      <c r="I65" s="393" t="s">
        <v>372</v>
      </c>
      <c r="J65" s="392">
        <v>3</v>
      </c>
      <c r="K65" s="394">
        <v>7</v>
      </c>
      <c r="L65" s="394"/>
      <c r="N65" s="394">
        <v>1</v>
      </c>
      <c r="O65" s="394">
        <v>1</v>
      </c>
    </row>
    <row r="66" spans="2:15" ht="12" customHeight="1">
      <c r="B66" s="392">
        <v>4</v>
      </c>
      <c r="C66" s="393" t="s">
        <v>368</v>
      </c>
      <c r="D66" s="392">
        <v>4</v>
      </c>
      <c r="E66" s="394">
        <v>7</v>
      </c>
      <c r="F66" s="394"/>
      <c r="G66" s="390"/>
      <c r="H66" s="395">
        <v>36</v>
      </c>
      <c r="I66" s="393" t="s">
        <v>374</v>
      </c>
      <c r="J66" s="392">
        <v>3</v>
      </c>
      <c r="K66" s="394">
        <v>7</v>
      </c>
      <c r="L66" s="394"/>
      <c r="N66" s="394">
        <v>5</v>
      </c>
      <c r="O66" s="394">
        <v>2</v>
      </c>
    </row>
    <row r="67" spans="2:15" ht="12" customHeight="1">
      <c r="B67" s="392">
        <v>5</v>
      </c>
      <c r="C67" s="393" t="s">
        <v>369</v>
      </c>
      <c r="D67" s="392">
        <v>3</v>
      </c>
      <c r="E67" s="394"/>
      <c r="F67" s="394"/>
      <c r="G67" s="390"/>
      <c r="H67" s="395">
        <v>37</v>
      </c>
      <c r="I67" s="393" t="s">
        <v>375</v>
      </c>
      <c r="J67" s="392">
        <v>4</v>
      </c>
      <c r="K67" s="394">
        <v>7</v>
      </c>
      <c r="L67" s="394"/>
      <c r="N67" s="394">
        <v>7</v>
      </c>
      <c r="O67" s="394">
        <v>2</v>
      </c>
    </row>
    <row r="68" spans="2:15" ht="12" customHeight="1">
      <c r="B68" s="392">
        <v>6</v>
      </c>
      <c r="C68" s="393" t="s">
        <v>370</v>
      </c>
      <c r="D68" s="392">
        <v>4</v>
      </c>
      <c r="E68" s="394">
        <v>8</v>
      </c>
      <c r="F68" s="394"/>
      <c r="G68" s="390"/>
      <c r="H68" s="395">
        <v>38</v>
      </c>
      <c r="I68" s="393" t="s">
        <v>424</v>
      </c>
      <c r="J68" s="392">
        <v>4</v>
      </c>
      <c r="K68" s="394">
        <v>9</v>
      </c>
      <c r="L68" s="394"/>
      <c r="N68" s="394">
        <v>6</v>
      </c>
      <c r="O68" s="394">
        <v>4</v>
      </c>
    </row>
    <row r="69" spans="2:15" ht="12" customHeight="1">
      <c r="B69" s="392">
        <v>7</v>
      </c>
      <c r="C69" s="393" t="s">
        <v>371</v>
      </c>
      <c r="D69" s="392">
        <v>5</v>
      </c>
      <c r="E69" s="394">
        <v>8</v>
      </c>
      <c r="F69" s="394"/>
      <c r="G69" s="390"/>
      <c r="H69" s="395">
        <v>39</v>
      </c>
      <c r="I69" s="393" t="s">
        <v>429</v>
      </c>
      <c r="J69" s="392">
        <v>2</v>
      </c>
      <c r="K69" s="394">
        <v>8</v>
      </c>
      <c r="L69" s="394"/>
      <c r="N69" s="394">
        <v>3</v>
      </c>
      <c r="O69" s="394">
        <v>5</v>
      </c>
    </row>
    <row r="70" spans="2:15" ht="12" customHeight="1">
      <c r="B70" s="392">
        <v>8</v>
      </c>
      <c r="C70" s="393" t="s">
        <v>373</v>
      </c>
      <c r="D70" s="392">
        <v>5</v>
      </c>
      <c r="E70" s="394">
        <v>8</v>
      </c>
      <c r="F70" s="394"/>
      <c r="G70" s="390"/>
      <c r="H70" s="395">
        <v>40</v>
      </c>
      <c r="I70" s="393" t="s">
        <v>430</v>
      </c>
      <c r="J70" s="412">
        <v>2</v>
      </c>
      <c r="K70" s="413">
        <v>9</v>
      </c>
      <c r="L70" s="394"/>
      <c r="N70" s="394">
        <v>4</v>
      </c>
      <c r="O70" s="413">
        <v>6</v>
      </c>
    </row>
    <row r="71" spans="2:15" ht="12" customHeight="1">
      <c r="B71" s="392">
        <v>9</v>
      </c>
      <c r="C71" s="393" t="s">
        <v>376</v>
      </c>
      <c r="D71" s="392">
        <v>3</v>
      </c>
      <c r="E71" s="394">
        <v>8</v>
      </c>
      <c r="F71" s="394"/>
      <c r="G71" s="390"/>
      <c r="H71" s="395">
        <v>41</v>
      </c>
      <c r="I71" s="393" t="s">
        <v>377</v>
      </c>
      <c r="J71" s="392">
        <v>2</v>
      </c>
      <c r="K71" s="394">
        <v>8</v>
      </c>
      <c r="L71" s="394"/>
      <c r="N71" s="394">
        <v>3</v>
      </c>
      <c r="O71" s="394">
        <v>4</v>
      </c>
    </row>
    <row r="72" spans="2:15" ht="12" customHeight="1">
      <c r="B72" s="392">
        <v>10</v>
      </c>
      <c r="C72" s="393" t="s">
        <v>416</v>
      </c>
      <c r="D72" s="392">
        <v>4</v>
      </c>
      <c r="E72" s="394">
        <v>9</v>
      </c>
      <c r="F72" s="394"/>
      <c r="G72" s="390"/>
      <c r="H72" s="395">
        <v>42</v>
      </c>
      <c r="I72" s="393" t="s">
        <v>378</v>
      </c>
      <c r="J72" s="392">
        <v>4</v>
      </c>
      <c r="K72" s="394">
        <v>9</v>
      </c>
      <c r="L72" s="394"/>
      <c r="N72" s="394">
        <v>1</v>
      </c>
      <c r="O72" s="394">
        <v>5</v>
      </c>
    </row>
    <row r="73" spans="2:15" ht="12" customHeight="1">
      <c r="B73" s="392">
        <v>11</v>
      </c>
      <c r="C73" s="393" t="s">
        <v>417</v>
      </c>
      <c r="D73" s="392">
        <v>4</v>
      </c>
      <c r="E73" s="394">
        <v>9</v>
      </c>
      <c r="F73" s="394"/>
      <c r="G73" s="390"/>
      <c r="H73" s="395">
        <v>43</v>
      </c>
      <c r="I73" s="393" t="s">
        <v>431</v>
      </c>
      <c r="J73" s="392">
        <v>3</v>
      </c>
      <c r="K73" s="394">
        <v>8</v>
      </c>
      <c r="L73" s="394"/>
      <c r="N73" s="394">
        <v>3</v>
      </c>
      <c r="O73" s="394">
        <v>6</v>
      </c>
    </row>
    <row r="74" spans="2:15" ht="12" customHeight="1">
      <c r="B74" s="392">
        <v>12</v>
      </c>
      <c r="C74" s="393" t="s">
        <v>422</v>
      </c>
      <c r="D74" s="392">
        <v>4</v>
      </c>
      <c r="E74" s="394">
        <v>8</v>
      </c>
      <c r="F74" s="394"/>
      <c r="G74" s="390"/>
      <c r="H74" s="395">
        <v>44</v>
      </c>
      <c r="I74" s="393" t="s">
        <v>437</v>
      </c>
      <c r="J74" s="392">
        <v>4</v>
      </c>
      <c r="K74" s="394"/>
      <c r="L74" s="394"/>
      <c r="N74" s="394">
        <v>1</v>
      </c>
      <c r="O74" s="394">
        <v>7</v>
      </c>
    </row>
    <row r="75" spans="2:15" ht="12" customHeight="1">
      <c r="B75" s="392">
        <v>13</v>
      </c>
      <c r="C75" s="393" t="s">
        <v>380</v>
      </c>
      <c r="D75" s="392">
        <v>3</v>
      </c>
      <c r="E75" s="394">
        <v>7</v>
      </c>
      <c r="F75" s="394"/>
      <c r="G75" s="390"/>
      <c r="H75" s="395">
        <v>45</v>
      </c>
      <c r="I75" s="393" t="s">
        <v>379</v>
      </c>
      <c r="J75" s="392">
        <v>5</v>
      </c>
      <c r="K75" s="394">
        <v>8</v>
      </c>
      <c r="L75" s="394"/>
      <c r="N75" s="394">
        <v>1</v>
      </c>
      <c r="O75" s="394">
        <v>5</v>
      </c>
    </row>
    <row r="76" spans="2:15" ht="12" customHeight="1">
      <c r="B76" s="392">
        <v>14</v>
      </c>
      <c r="C76" s="393" t="s">
        <v>382</v>
      </c>
      <c r="D76" s="392">
        <v>5</v>
      </c>
      <c r="E76" s="394">
        <v>8</v>
      </c>
      <c r="F76" s="394"/>
      <c r="G76" s="390"/>
      <c r="H76" s="395">
        <v>46</v>
      </c>
      <c r="I76" s="393" t="s">
        <v>381</v>
      </c>
      <c r="J76" s="392">
        <v>3</v>
      </c>
      <c r="K76" s="394">
        <v>7</v>
      </c>
      <c r="L76" s="394"/>
      <c r="N76" s="394">
        <v>1</v>
      </c>
      <c r="O76" s="394">
        <v>6</v>
      </c>
    </row>
    <row r="77" spans="2:15" ht="12" customHeight="1">
      <c r="B77" s="392">
        <v>15</v>
      </c>
      <c r="C77" s="393" t="s">
        <v>384</v>
      </c>
      <c r="D77" s="392">
        <v>3</v>
      </c>
      <c r="E77" s="394">
        <v>8</v>
      </c>
      <c r="F77" s="394"/>
      <c r="G77" s="390"/>
      <c r="H77" s="395">
        <v>47</v>
      </c>
      <c r="I77" s="393" t="s">
        <v>436</v>
      </c>
      <c r="J77" s="392">
        <v>4</v>
      </c>
      <c r="K77" s="394"/>
      <c r="L77" s="394"/>
      <c r="N77" s="394">
        <v>3</v>
      </c>
      <c r="O77" s="394">
        <v>7</v>
      </c>
    </row>
    <row r="78" spans="2:15" ht="12" customHeight="1">
      <c r="B78" s="392">
        <v>16</v>
      </c>
      <c r="C78" s="393" t="s">
        <v>385</v>
      </c>
      <c r="D78" s="392">
        <v>3</v>
      </c>
      <c r="E78" s="394">
        <v>6</v>
      </c>
      <c r="F78" s="394"/>
      <c r="G78" s="390"/>
      <c r="H78" s="395">
        <v>48</v>
      </c>
      <c r="I78" s="393" t="s">
        <v>383</v>
      </c>
      <c r="J78" s="392">
        <v>3</v>
      </c>
      <c r="K78" s="394">
        <v>7</v>
      </c>
      <c r="L78" s="394"/>
      <c r="N78" s="394">
        <v>2</v>
      </c>
      <c r="O78" s="394">
        <v>6</v>
      </c>
    </row>
    <row r="79" spans="2:15" ht="12" customHeight="1">
      <c r="B79" s="392">
        <v>17</v>
      </c>
      <c r="C79" s="393" t="s">
        <v>387</v>
      </c>
      <c r="D79" s="392">
        <v>3</v>
      </c>
      <c r="E79" s="394">
        <v>7</v>
      </c>
      <c r="F79" s="394"/>
      <c r="G79" s="390"/>
      <c r="H79" s="395">
        <v>49</v>
      </c>
      <c r="I79" s="393" t="s">
        <v>434</v>
      </c>
      <c r="J79" s="392">
        <v>3</v>
      </c>
      <c r="K79" s="394"/>
      <c r="L79" s="394"/>
      <c r="N79" s="394">
        <v>3</v>
      </c>
      <c r="O79" s="394">
        <v>7</v>
      </c>
    </row>
    <row r="80" spans="2:15" ht="12" customHeight="1">
      <c r="B80" s="392">
        <v>18</v>
      </c>
      <c r="C80" s="393" t="s">
        <v>389</v>
      </c>
      <c r="D80" s="392">
        <v>3</v>
      </c>
      <c r="E80" s="394">
        <v>8</v>
      </c>
      <c r="F80" s="394"/>
      <c r="G80" s="390"/>
      <c r="H80" s="395">
        <v>50</v>
      </c>
      <c r="I80" s="393" t="s">
        <v>386</v>
      </c>
      <c r="J80" s="392">
        <v>3</v>
      </c>
      <c r="K80" s="394"/>
      <c r="L80" s="394"/>
      <c r="N80" s="394">
        <v>4</v>
      </c>
      <c r="O80" s="394">
        <v>7</v>
      </c>
    </row>
    <row r="81" spans="2:15" ht="12" customHeight="1">
      <c r="B81" s="392">
        <v>19</v>
      </c>
      <c r="C81" s="393" t="s">
        <v>445</v>
      </c>
      <c r="D81" s="392">
        <v>3</v>
      </c>
      <c r="E81" s="394"/>
      <c r="F81" s="394"/>
      <c r="G81" s="390"/>
      <c r="H81" s="395">
        <v>51</v>
      </c>
      <c r="I81" s="393" t="s">
        <v>388</v>
      </c>
      <c r="J81" s="392">
        <v>3</v>
      </c>
      <c r="K81" s="394"/>
      <c r="L81" s="394"/>
      <c r="N81" s="394">
        <v>8</v>
      </c>
      <c r="O81" s="394">
        <v>7</v>
      </c>
    </row>
    <row r="82" spans="2:15" ht="12" customHeight="1">
      <c r="B82" s="392">
        <v>20</v>
      </c>
      <c r="C82" s="393" t="s">
        <v>418</v>
      </c>
      <c r="D82" s="392">
        <v>3</v>
      </c>
      <c r="E82" s="394">
        <v>7</v>
      </c>
      <c r="F82" s="394"/>
      <c r="G82" s="390"/>
      <c r="H82" s="395">
        <v>52</v>
      </c>
      <c r="I82" s="393" t="s">
        <v>435</v>
      </c>
      <c r="J82" s="392">
        <v>2</v>
      </c>
      <c r="K82" s="394">
        <v>9</v>
      </c>
      <c r="L82" s="394"/>
      <c r="N82" s="394">
        <v>1</v>
      </c>
      <c r="O82" s="394">
        <v>6</v>
      </c>
    </row>
    <row r="83" spans="2:15" ht="12" customHeight="1">
      <c r="B83" s="392">
        <v>21</v>
      </c>
      <c r="C83" s="393" t="s">
        <v>419</v>
      </c>
      <c r="D83" s="392">
        <v>2</v>
      </c>
      <c r="E83" s="394">
        <v>7</v>
      </c>
      <c r="F83" s="394"/>
      <c r="G83" s="390"/>
      <c r="H83" s="395">
        <v>53</v>
      </c>
      <c r="I83" s="393" t="s">
        <v>438</v>
      </c>
      <c r="J83" s="392">
        <v>4</v>
      </c>
      <c r="K83" s="394"/>
      <c r="L83" s="394"/>
      <c r="N83" s="394">
        <v>2</v>
      </c>
      <c r="O83" s="394">
        <v>7</v>
      </c>
    </row>
    <row r="84" spans="2:15" ht="12" customHeight="1">
      <c r="B84" s="392">
        <v>22</v>
      </c>
      <c r="C84" s="393" t="s">
        <v>420</v>
      </c>
      <c r="D84" s="392">
        <v>3</v>
      </c>
      <c r="E84" s="394">
        <v>7</v>
      </c>
      <c r="F84" s="394"/>
      <c r="G84" s="390"/>
      <c r="H84" s="395">
        <v>54</v>
      </c>
      <c r="I84" s="393" t="s">
        <v>433</v>
      </c>
      <c r="J84" s="392">
        <v>2</v>
      </c>
      <c r="K84" s="394">
        <v>9</v>
      </c>
      <c r="L84" s="394"/>
      <c r="N84" s="394">
        <v>3</v>
      </c>
      <c r="O84" s="394">
        <v>6</v>
      </c>
    </row>
    <row r="85" spans="2:15" ht="12" customHeight="1">
      <c r="B85" s="392">
        <v>23</v>
      </c>
      <c r="C85" s="393" t="s">
        <v>423</v>
      </c>
      <c r="D85" s="392">
        <v>3</v>
      </c>
      <c r="E85" s="394">
        <v>5</v>
      </c>
      <c r="F85" s="394"/>
      <c r="G85" s="390"/>
      <c r="H85" s="395">
        <v>55</v>
      </c>
      <c r="I85" s="393" t="s">
        <v>390</v>
      </c>
      <c r="J85" s="392">
        <v>3</v>
      </c>
      <c r="K85" s="394"/>
      <c r="L85" s="394"/>
      <c r="N85" s="394">
        <v>4</v>
      </c>
      <c r="O85" s="394">
        <v>7</v>
      </c>
    </row>
    <row r="86" spans="2:15" ht="12" customHeight="1">
      <c r="B86" s="392">
        <v>24</v>
      </c>
      <c r="C86" s="393" t="s">
        <v>392</v>
      </c>
      <c r="D86" s="392">
        <v>2</v>
      </c>
      <c r="E86" s="394">
        <v>8</v>
      </c>
      <c r="F86" s="394"/>
      <c r="G86" s="390"/>
      <c r="H86" s="395">
        <v>56</v>
      </c>
      <c r="I86" s="393" t="s">
        <v>391</v>
      </c>
      <c r="J86" s="392">
        <v>2</v>
      </c>
      <c r="K86" s="394">
        <v>10</v>
      </c>
      <c r="L86" s="394"/>
      <c r="N86" s="394">
        <v>2</v>
      </c>
      <c r="O86" s="394">
        <v>5</v>
      </c>
    </row>
    <row r="87" spans="2:15" ht="12" customHeight="1">
      <c r="B87" s="392">
        <v>25</v>
      </c>
      <c r="C87" s="393" t="s">
        <v>425</v>
      </c>
      <c r="D87" s="392">
        <v>3</v>
      </c>
      <c r="E87" s="394">
        <v>9</v>
      </c>
      <c r="F87" s="394"/>
      <c r="G87" s="390"/>
      <c r="H87" s="395">
        <v>57</v>
      </c>
      <c r="I87" s="393" t="s">
        <v>394</v>
      </c>
      <c r="J87" s="392">
        <v>5</v>
      </c>
      <c r="K87" s="394">
        <v>10</v>
      </c>
      <c r="L87" s="394"/>
      <c r="N87" s="394">
        <v>5</v>
      </c>
      <c r="O87" s="394">
        <v>8</v>
      </c>
    </row>
    <row r="88" spans="2:15" ht="12" customHeight="1">
      <c r="B88" s="392">
        <v>26</v>
      </c>
      <c r="C88" s="393" t="s">
        <v>427</v>
      </c>
      <c r="D88" s="392">
        <v>3</v>
      </c>
      <c r="E88" s="394">
        <v>9</v>
      </c>
      <c r="F88" s="394"/>
      <c r="G88" s="390"/>
      <c r="H88" s="395">
        <v>58</v>
      </c>
      <c r="I88" s="393" t="s">
        <v>395</v>
      </c>
      <c r="J88" s="392">
        <v>10</v>
      </c>
      <c r="K88" s="394"/>
      <c r="L88" s="394"/>
      <c r="N88" s="394">
        <v>6</v>
      </c>
      <c r="O88" s="394">
        <v>6</v>
      </c>
    </row>
    <row r="89" spans="2:15" ht="12" customHeight="1">
      <c r="B89" s="392">
        <v>27</v>
      </c>
      <c r="C89" s="393" t="s">
        <v>426</v>
      </c>
      <c r="D89" s="392">
        <v>2</v>
      </c>
      <c r="E89" s="394">
        <v>9</v>
      </c>
      <c r="F89" s="394"/>
      <c r="G89" s="390"/>
      <c r="H89" s="395"/>
      <c r="I89" s="692" t="s">
        <v>442</v>
      </c>
      <c r="J89" s="693"/>
      <c r="K89" s="693"/>
      <c r="L89" s="694"/>
      <c r="N89" s="394">
        <v>5</v>
      </c>
      <c r="O89" s="394">
        <v>8</v>
      </c>
    </row>
    <row r="90" spans="2:14" ht="12" customHeight="1">
      <c r="B90" s="392">
        <v>28</v>
      </c>
      <c r="C90" s="393" t="s">
        <v>443</v>
      </c>
      <c r="D90" s="392">
        <v>3</v>
      </c>
      <c r="E90" s="394">
        <v>7</v>
      </c>
      <c r="F90" s="394"/>
      <c r="G90" s="390"/>
      <c r="H90" s="395">
        <v>59</v>
      </c>
      <c r="I90" s="396" t="s">
        <v>396</v>
      </c>
      <c r="J90" s="392">
        <v>10</v>
      </c>
      <c r="K90" s="394"/>
      <c r="L90" s="349"/>
      <c r="N90" s="394">
        <v>6</v>
      </c>
    </row>
    <row r="91" spans="2:14" ht="12" customHeight="1">
      <c r="B91" s="392">
        <v>29</v>
      </c>
      <c r="C91" s="393" t="s">
        <v>432</v>
      </c>
      <c r="D91" s="392">
        <v>3</v>
      </c>
      <c r="E91" s="394">
        <v>8</v>
      </c>
      <c r="F91" s="394"/>
      <c r="G91" s="390"/>
      <c r="H91" s="395"/>
      <c r="I91" s="396" t="s">
        <v>464</v>
      </c>
      <c r="J91" s="392"/>
      <c r="K91" s="394"/>
      <c r="L91" s="349"/>
      <c r="N91" s="394">
        <v>5</v>
      </c>
    </row>
    <row r="92" spans="2:14" ht="12" customHeight="1">
      <c r="B92" s="392">
        <v>30</v>
      </c>
      <c r="C92" s="393" t="s">
        <v>397</v>
      </c>
      <c r="D92" s="392">
        <v>2</v>
      </c>
      <c r="E92" s="394">
        <v>7</v>
      </c>
      <c r="F92" s="394"/>
      <c r="G92" s="390"/>
      <c r="H92" s="395">
        <v>60</v>
      </c>
      <c r="I92" s="397" t="s">
        <v>398</v>
      </c>
      <c r="J92" s="392">
        <v>5</v>
      </c>
      <c r="K92" s="394"/>
      <c r="L92" s="349"/>
      <c r="N92" s="394">
        <v>2</v>
      </c>
    </row>
    <row r="93" spans="2:14" ht="12" customHeight="1">
      <c r="B93" s="392">
        <v>31</v>
      </c>
      <c r="C93" s="393" t="s">
        <v>367</v>
      </c>
      <c r="D93" s="392">
        <v>2</v>
      </c>
      <c r="E93" s="394">
        <v>7</v>
      </c>
      <c r="F93" s="394"/>
      <c r="G93" s="390"/>
      <c r="H93" s="392">
        <v>61</v>
      </c>
      <c r="I93" s="397" t="s">
        <v>441</v>
      </c>
      <c r="J93" s="392">
        <v>5</v>
      </c>
      <c r="K93" s="394"/>
      <c r="L93" s="349"/>
      <c r="N93" s="394">
        <v>4</v>
      </c>
    </row>
    <row r="94" spans="2:14" ht="12" customHeight="1">
      <c r="B94" s="398">
        <v>32</v>
      </c>
      <c r="C94" s="399" t="s">
        <v>421</v>
      </c>
      <c r="D94" s="398">
        <v>4</v>
      </c>
      <c r="E94" s="400">
        <v>9</v>
      </c>
      <c r="F94" s="400"/>
      <c r="G94" s="390"/>
      <c r="H94" s="398">
        <v>62</v>
      </c>
      <c r="I94" s="401" t="s">
        <v>444</v>
      </c>
      <c r="J94" s="398"/>
      <c r="K94" s="400"/>
      <c r="L94" s="356"/>
      <c r="N94" s="400">
        <v>4</v>
      </c>
    </row>
    <row r="95" spans="2:10" ht="10.5" customHeight="1">
      <c r="B95" s="79"/>
      <c r="D95" s="79"/>
      <c r="H95" s="79"/>
      <c r="J95" s="79"/>
    </row>
    <row r="96" spans="1:12" ht="16.5">
      <c r="A96" s="402"/>
      <c r="B96" s="402"/>
      <c r="C96" s="402"/>
      <c r="D96" s="402"/>
      <c r="E96" s="153" t="s">
        <v>458</v>
      </c>
      <c r="F96" s="154"/>
      <c r="G96" s="154"/>
      <c r="H96" s="154"/>
      <c r="I96" s="154"/>
      <c r="J96" s="402"/>
      <c r="K96" s="402"/>
      <c r="L96" s="402"/>
    </row>
    <row r="97" spans="1:12" ht="15.75">
      <c r="A97" s="27"/>
      <c r="B97" s="27"/>
      <c r="C97" s="27" t="s">
        <v>399</v>
      </c>
      <c r="D97" s="403">
        <v>7.76</v>
      </c>
      <c r="E97" s="27"/>
      <c r="F97" s="27"/>
      <c r="G97" s="404"/>
      <c r="H97" s="27"/>
      <c r="I97" s="27" t="s">
        <v>439</v>
      </c>
      <c r="J97" s="404" t="s">
        <v>253</v>
      </c>
      <c r="K97" s="27"/>
      <c r="L97" s="27"/>
    </row>
    <row r="98" spans="1:12" ht="15.75">
      <c r="A98" s="115"/>
      <c r="B98" s="115"/>
      <c r="C98" s="115"/>
      <c r="D98" s="115"/>
      <c r="E98" s="115"/>
      <c r="F98" s="115"/>
      <c r="G98" s="405" t="s">
        <v>440</v>
      </c>
      <c r="H98" s="115"/>
      <c r="I98" s="115"/>
      <c r="J98" s="115"/>
      <c r="K98" s="115"/>
      <c r="L98" s="115"/>
    </row>
    <row r="99" spans="1:12" ht="13.5" customHeight="1">
      <c r="A99" s="406"/>
      <c r="B99" s="153"/>
      <c r="C99" s="153"/>
      <c r="D99" s="153"/>
      <c r="E99" s="153"/>
      <c r="F99" s="153"/>
      <c r="G99" s="153"/>
      <c r="H99" s="153"/>
      <c r="I99" s="153" t="s">
        <v>400</v>
      </c>
      <c r="J99" s="153"/>
      <c r="K99" s="153"/>
      <c r="L99" s="153"/>
    </row>
    <row r="100" spans="1:12" ht="17.25">
      <c r="A100" s="1"/>
      <c r="B100" s="118"/>
      <c r="C100" s="118" t="s">
        <v>292</v>
      </c>
      <c r="D100" s="118"/>
      <c r="E100" s="118" t="s">
        <v>408</v>
      </c>
      <c r="F100" s="118"/>
      <c r="G100" s="118"/>
      <c r="H100" s="118"/>
      <c r="I100" s="118" t="s">
        <v>401</v>
      </c>
      <c r="J100" s="118"/>
      <c r="K100" s="118"/>
      <c r="L100" s="118"/>
    </row>
    <row r="101" spans="2:12" ht="18"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</row>
    <row r="103" spans="1:12" ht="15.75">
      <c r="A103" s="117"/>
      <c r="B103" s="117"/>
      <c r="C103" s="117" t="s">
        <v>186</v>
      </c>
      <c r="D103" s="117"/>
      <c r="E103" s="117" t="s">
        <v>402</v>
      </c>
      <c r="F103" s="117"/>
      <c r="G103" s="117"/>
      <c r="H103" s="117"/>
      <c r="I103" s="651" t="s">
        <v>403</v>
      </c>
      <c r="J103" s="651"/>
      <c r="K103" s="117"/>
      <c r="L103" s="117"/>
    </row>
    <row r="104" spans="1:12" ht="15.75">
      <c r="A104" s="117"/>
      <c r="B104" s="117"/>
      <c r="C104" s="117"/>
      <c r="D104" s="117"/>
      <c r="E104" s="117"/>
      <c r="F104" s="117"/>
      <c r="G104" s="117"/>
      <c r="H104" s="117"/>
      <c r="I104" s="370"/>
      <c r="J104" s="370"/>
      <c r="K104" s="117"/>
      <c r="L104" s="117"/>
    </row>
    <row r="105" spans="1:12" ht="15.75">
      <c r="A105" s="117"/>
      <c r="B105" s="117"/>
      <c r="C105" s="117"/>
      <c r="D105" s="117"/>
      <c r="E105" s="117"/>
      <c r="F105" s="117"/>
      <c r="G105" s="117"/>
      <c r="H105" s="117"/>
      <c r="I105" s="370"/>
      <c r="J105" s="370"/>
      <c r="K105" s="117"/>
      <c r="L105" s="117"/>
    </row>
    <row r="106" spans="1:12" ht="15.75">
      <c r="A106" s="117"/>
      <c r="B106" s="117"/>
      <c r="C106" s="117"/>
      <c r="D106" s="117"/>
      <c r="E106" s="117"/>
      <c r="F106" s="117"/>
      <c r="G106" s="117"/>
      <c r="H106" s="117"/>
      <c r="I106" s="370"/>
      <c r="J106" s="370"/>
      <c r="K106" s="117"/>
      <c r="L106" s="117"/>
    </row>
    <row r="107" spans="1:12" ht="15.75">
      <c r="A107" s="117"/>
      <c r="B107" s="117"/>
      <c r="C107" s="117"/>
      <c r="D107" s="117"/>
      <c r="E107" s="117"/>
      <c r="F107" s="117"/>
      <c r="G107" s="117"/>
      <c r="H107" s="117"/>
      <c r="I107" s="370"/>
      <c r="J107" s="370"/>
      <c r="K107" s="117"/>
      <c r="L107" s="117"/>
    </row>
    <row r="108" spans="1:12" ht="15.75">
      <c r="A108" s="117"/>
      <c r="B108" s="117"/>
      <c r="C108" s="117"/>
      <c r="D108" s="117"/>
      <c r="E108" s="117"/>
      <c r="F108" s="117"/>
      <c r="G108" s="117"/>
      <c r="H108" s="117"/>
      <c r="I108" s="370"/>
      <c r="J108" s="370"/>
      <c r="K108" s="117"/>
      <c r="L108" s="117"/>
    </row>
    <row r="109" spans="2:10" ht="16.5" customHeight="1">
      <c r="B109" s="372" t="s">
        <v>350</v>
      </c>
      <c r="C109" s="373"/>
      <c r="D109" s="79"/>
      <c r="G109" s="374" t="s">
        <v>351</v>
      </c>
      <c r="H109" s="375"/>
      <c r="J109" s="79"/>
    </row>
    <row r="110" spans="2:10" ht="17.25" customHeight="1">
      <c r="B110" s="79"/>
      <c r="C110" s="374" t="s">
        <v>0</v>
      </c>
      <c r="D110" s="79"/>
      <c r="F110" s="376"/>
      <c r="H110" s="79"/>
      <c r="I110" s="377" t="s">
        <v>352</v>
      </c>
      <c r="J110" s="79"/>
    </row>
    <row r="111" spans="1:12" ht="20.25">
      <c r="A111" s="115"/>
      <c r="B111" s="374"/>
      <c r="C111" s="115"/>
      <c r="D111" s="378"/>
      <c r="E111" s="115"/>
      <c r="F111" s="376" t="s">
        <v>353</v>
      </c>
      <c r="G111" s="115"/>
      <c r="H111" s="378"/>
      <c r="I111" s="115"/>
      <c r="J111" s="378"/>
      <c r="K111" s="115"/>
      <c r="L111" s="115"/>
    </row>
    <row r="112" spans="2:11" s="117" customFormat="1" ht="20.25" customHeight="1">
      <c r="B112" s="414"/>
      <c r="C112" s="117" t="s">
        <v>354</v>
      </c>
      <c r="D112" s="379" t="s">
        <v>457</v>
      </c>
      <c r="E112" s="379"/>
      <c r="F112" s="380"/>
      <c r="G112" s="690" t="s">
        <v>27</v>
      </c>
      <c r="H112" s="690"/>
      <c r="I112" s="117" t="s">
        <v>404</v>
      </c>
      <c r="J112" s="381" t="s">
        <v>465</v>
      </c>
      <c r="K112"/>
    </row>
    <row r="113" spans="2:10" s="117" customFormat="1" ht="16.5" customHeight="1">
      <c r="B113" s="370"/>
      <c r="C113" s="117" t="s">
        <v>405</v>
      </c>
      <c r="D113" s="603" t="s">
        <v>463</v>
      </c>
      <c r="E113" s="603"/>
      <c r="F113" s="381"/>
      <c r="H113" s="370"/>
      <c r="I113" s="117" t="s">
        <v>355</v>
      </c>
      <c r="J113" s="381" t="s">
        <v>407</v>
      </c>
    </row>
    <row r="114" spans="2:10" s="117" customFormat="1" ht="16.5" customHeight="1">
      <c r="B114" s="370"/>
      <c r="C114" s="117" t="s">
        <v>356</v>
      </c>
      <c r="D114" s="382"/>
      <c r="F114" s="383"/>
      <c r="H114" s="370"/>
      <c r="I114" s="117" t="s">
        <v>409</v>
      </c>
      <c r="J114" s="370"/>
    </row>
    <row r="115" spans="2:11" s="408" customFormat="1" ht="15" customHeight="1">
      <c r="B115" s="409"/>
      <c r="C115" s="408" t="s">
        <v>410</v>
      </c>
      <c r="D115" s="410" t="s">
        <v>411</v>
      </c>
      <c r="F115" s="411"/>
      <c r="G115" s="411"/>
      <c r="I115" s="408" t="s">
        <v>412</v>
      </c>
      <c r="J115" s="408" t="s">
        <v>413</v>
      </c>
      <c r="K115" s="410"/>
    </row>
    <row r="116" spans="2:10" s="115" customFormat="1" ht="16.5" customHeight="1">
      <c r="B116" s="378"/>
      <c r="C116" s="1" t="s">
        <v>357</v>
      </c>
      <c r="D116" s="378"/>
      <c r="H116" s="378"/>
      <c r="I116" s="1" t="s">
        <v>406</v>
      </c>
      <c r="J116" s="378"/>
    </row>
    <row r="117" spans="2:10" s="115" customFormat="1" ht="12" customHeight="1">
      <c r="B117" s="378"/>
      <c r="C117" s="1"/>
      <c r="D117" s="378"/>
      <c r="H117" s="378"/>
      <c r="I117" s="1"/>
      <c r="J117" s="378"/>
    </row>
    <row r="118" spans="1:12" ht="12.75">
      <c r="A118" s="79"/>
      <c r="B118" s="688" t="s">
        <v>358</v>
      </c>
      <c r="C118" s="688" t="s">
        <v>359</v>
      </c>
      <c r="D118" s="688" t="s">
        <v>360</v>
      </c>
      <c r="E118" s="689" t="s">
        <v>361</v>
      </c>
      <c r="F118" s="691"/>
      <c r="G118" s="385"/>
      <c r="H118" s="688" t="s">
        <v>358</v>
      </c>
      <c r="I118" s="688" t="s">
        <v>359</v>
      </c>
      <c r="J118" s="688" t="s">
        <v>360</v>
      </c>
      <c r="K118" s="689" t="s">
        <v>361</v>
      </c>
      <c r="L118" s="689"/>
    </row>
    <row r="119" spans="1:12" ht="12.75">
      <c r="A119" s="369"/>
      <c r="B119" s="680"/>
      <c r="C119" s="570"/>
      <c r="D119" s="680"/>
      <c r="E119" s="384" t="s">
        <v>362</v>
      </c>
      <c r="F119" s="384" t="s">
        <v>363</v>
      </c>
      <c r="G119" s="386"/>
      <c r="H119" s="688"/>
      <c r="I119" s="579"/>
      <c r="J119" s="688"/>
      <c r="K119" s="384" t="s">
        <v>362</v>
      </c>
      <c r="L119" s="384" t="s">
        <v>363</v>
      </c>
    </row>
    <row r="120" spans="2:15" ht="12" customHeight="1">
      <c r="B120" s="387">
        <v>1</v>
      </c>
      <c r="C120" s="388" t="s">
        <v>364</v>
      </c>
      <c r="D120" s="387">
        <v>3</v>
      </c>
      <c r="E120" s="389">
        <v>8</v>
      </c>
      <c r="F120" s="421"/>
      <c r="G120" s="390"/>
      <c r="H120" s="395">
        <v>1</v>
      </c>
      <c r="I120" s="393" t="s">
        <v>365</v>
      </c>
      <c r="J120" s="392">
        <v>2</v>
      </c>
      <c r="K120" s="394">
        <v>9</v>
      </c>
      <c r="L120" s="421"/>
      <c r="N120" s="389">
        <v>1</v>
      </c>
      <c r="O120" s="394">
        <v>2</v>
      </c>
    </row>
    <row r="121" spans="2:15" ht="12" customHeight="1">
      <c r="B121" s="392">
        <v>2</v>
      </c>
      <c r="C121" s="393" t="s">
        <v>372</v>
      </c>
      <c r="D121" s="392">
        <v>3</v>
      </c>
      <c r="E121" s="394">
        <v>8</v>
      </c>
      <c r="F121" s="421"/>
      <c r="G121" s="390"/>
      <c r="H121" s="391">
        <v>2</v>
      </c>
      <c r="I121" s="393" t="s">
        <v>366</v>
      </c>
      <c r="J121" s="392">
        <v>3</v>
      </c>
      <c r="K121" s="394">
        <v>7</v>
      </c>
      <c r="L121" s="421"/>
      <c r="N121" s="394">
        <v>2</v>
      </c>
      <c r="O121" s="394"/>
    </row>
    <row r="122" spans="2:15" ht="12" customHeight="1">
      <c r="B122" s="392">
        <v>3</v>
      </c>
      <c r="C122" s="393" t="s">
        <v>422</v>
      </c>
      <c r="D122" s="392">
        <v>4</v>
      </c>
      <c r="E122" s="394">
        <v>8</v>
      </c>
      <c r="F122" s="421"/>
      <c r="G122" s="390"/>
      <c r="H122" s="395">
        <v>3</v>
      </c>
      <c r="I122" s="393" t="s">
        <v>374</v>
      </c>
      <c r="J122" s="392">
        <v>3</v>
      </c>
      <c r="K122" s="394">
        <v>8</v>
      </c>
      <c r="L122" s="421"/>
      <c r="N122" s="394">
        <v>1</v>
      </c>
      <c r="O122" s="394">
        <v>1</v>
      </c>
    </row>
    <row r="123" spans="2:15" ht="12" customHeight="1">
      <c r="B123" s="392">
        <v>4</v>
      </c>
      <c r="C123" s="393" t="s">
        <v>380</v>
      </c>
      <c r="D123" s="392">
        <v>3</v>
      </c>
      <c r="E123" s="394">
        <v>7</v>
      </c>
      <c r="F123" s="421"/>
      <c r="G123" s="390"/>
      <c r="H123" s="395">
        <v>4</v>
      </c>
      <c r="I123" s="393" t="s">
        <v>385</v>
      </c>
      <c r="J123" s="392">
        <v>3</v>
      </c>
      <c r="K123" s="394">
        <v>7</v>
      </c>
      <c r="L123" s="421"/>
      <c r="N123" s="394">
        <v>5</v>
      </c>
      <c r="O123" s="394">
        <v>2</v>
      </c>
    </row>
    <row r="124" spans="2:15" ht="12" customHeight="1">
      <c r="B124" s="392">
        <v>5</v>
      </c>
      <c r="C124" s="393" t="s">
        <v>416</v>
      </c>
      <c r="D124" s="392">
        <v>4</v>
      </c>
      <c r="E124" s="394">
        <v>8</v>
      </c>
      <c r="F124" s="421"/>
      <c r="G124" s="390"/>
      <c r="H124" s="395">
        <v>5</v>
      </c>
      <c r="I124" s="393" t="s">
        <v>375</v>
      </c>
      <c r="J124" s="392">
        <v>4</v>
      </c>
      <c r="K124" s="394">
        <v>6</v>
      </c>
      <c r="L124" s="421"/>
      <c r="N124" s="394"/>
      <c r="O124" s="394">
        <v>2</v>
      </c>
    </row>
    <row r="125" spans="2:15" ht="12" customHeight="1">
      <c r="B125" s="392">
        <v>6</v>
      </c>
      <c r="C125" s="393" t="s">
        <v>382</v>
      </c>
      <c r="D125" s="392">
        <v>5</v>
      </c>
      <c r="E125" s="394">
        <v>9</v>
      </c>
      <c r="F125" s="421"/>
      <c r="G125" s="390"/>
      <c r="H125" s="395">
        <v>6</v>
      </c>
      <c r="I125" s="393" t="s">
        <v>419</v>
      </c>
      <c r="J125" s="392">
        <v>4</v>
      </c>
      <c r="K125" s="394">
        <v>6</v>
      </c>
      <c r="L125" s="421"/>
      <c r="N125" s="394"/>
      <c r="O125" s="394"/>
    </row>
    <row r="126" spans="2:15" ht="12" customHeight="1">
      <c r="B126" s="392">
        <v>7</v>
      </c>
      <c r="C126" s="424" t="s">
        <v>418</v>
      </c>
      <c r="D126" s="423">
        <v>3</v>
      </c>
      <c r="E126" s="425">
        <v>7</v>
      </c>
      <c r="F126" s="421"/>
      <c r="G126" s="390"/>
      <c r="H126" s="395">
        <v>7</v>
      </c>
      <c r="I126" s="393" t="s">
        <v>392</v>
      </c>
      <c r="J126" s="392">
        <v>2</v>
      </c>
      <c r="K126" s="394">
        <v>9</v>
      </c>
      <c r="L126" s="421"/>
      <c r="N126" s="394"/>
      <c r="O126" s="394"/>
    </row>
    <row r="127" spans="2:15" ht="12" customHeight="1">
      <c r="B127" s="398"/>
      <c r="C127" s="399"/>
      <c r="D127" s="398"/>
      <c r="E127" s="400"/>
      <c r="F127" s="400"/>
      <c r="G127" s="390"/>
      <c r="H127" s="398">
        <v>8</v>
      </c>
      <c r="I127" s="399" t="s">
        <v>397</v>
      </c>
      <c r="J127" s="398">
        <v>2</v>
      </c>
      <c r="K127" s="400">
        <v>8</v>
      </c>
      <c r="L127" s="400"/>
      <c r="N127" s="394"/>
      <c r="O127" s="394"/>
    </row>
    <row r="128" spans="2:15" ht="12" customHeight="1">
      <c r="B128" s="434"/>
      <c r="C128" s="202" t="s">
        <v>472</v>
      </c>
      <c r="D128" s="434">
        <f>SUM(D120:D127)</f>
        <v>25</v>
      </c>
      <c r="E128" s="35" t="s">
        <v>471</v>
      </c>
      <c r="F128" s="435"/>
      <c r="G128" s="12"/>
      <c r="H128" s="434"/>
      <c r="I128" s="202" t="s">
        <v>473</v>
      </c>
      <c r="J128" s="434">
        <f>SUM(J120:J127)</f>
        <v>23</v>
      </c>
      <c r="K128" s="35" t="s">
        <v>480</v>
      </c>
      <c r="L128" s="435"/>
      <c r="N128" s="394"/>
      <c r="O128" s="394"/>
    </row>
    <row r="129" spans="2:15" ht="7.5" customHeight="1">
      <c r="B129" s="422"/>
      <c r="C129" s="431"/>
      <c r="D129" s="422"/>
      <c r="E129" s="404"/>
      <c r="F129" s="403"/>
      <c r="G129" s="12"/>
      <c r="H129" s="422"/>
      <c r="I129" s="431"/>
      <c r="J129" s="422"/>
      <c r="K129" s="404"/>
      <c r="L129" s="403"/>
      <c r="N129" s="394"/>
      <c r="O129" s="394"/>
    </row>
    <row r="130" spans="2:15" ht="12" customHeight="1">
      <c r="B130" s="422"/>
      <c r="C130" s="431"/>
      <c r="D130" s="432"/>
      <c r="E130" s="433" t="s">
        <v>478</v>
      </c>
      <c r="F130" s="403"/>
      <c r="G130" s="12"/>
      <c r="H130" s="403">
        <f>365/48</f>
        <v>7.604166666666667</v>
      </c>
      <c r="I130" s="431"/>
      <c r="J130" s="422"/>
      <c r="K130" s="404"/>
      <c r="L130" s="403"/>
      <c r="N130" s="394"/>
      <c r="O130" s="394"/>
    </row>
    <row r="131" spans="2:15" ht="6.75" customHeight="1">
      <c r="B131" s="426"/>
      <c r="C131" s="267"/>
      <c r="D131" s="426"/>
      <c r="E131" s="427"/>
      <c r="F131" s="427" t="s">
        <v>477</v>
      </c>
      <c r="G131" s="12"/>
      <c r="H131" s="426"/>
      <c r="I131" s="267"/>
      <c r="J131" s="426"/>
      <c r="K131" s="427"/>
      <c r="L131" s="427"/>
      <c r="N131" s="394"/>
      <c r="O131" s="394"/>
    </row>
    <row r="132" spans="2:15" ht="12" customHeight="1">
      <c r="B132" s="419">
        <v>1</v>
      </c>
      <c r="C132" s="420" t="s">
        <v>371</v>
      </c>
      <c r="D132" s="419">
        <v>5</v>
      </c>
      <c r="E132" s="421">
        <v>7</v>
      </c>
      <c r="F132" s="421"/>
      <c r="G132" s="390"/>
      <c r="H132" s="391">
        <v>1</v>
      </c>
      <c r="I132" s="420" t="s">
        <v>424</v>
      </c>
      <c r="J132" s="419">
        <v>4</v>
      </c>
      <c r="K132" s="421">
        <v>8</v>
      </c>
      <c r="L132" s="421"/>
      <c r="N132" s="394">
        <v>6</v>
      </c>
      <c r="O132" s="394">
        <v>4</v>
      </c>
    </row>
    <row r="133" spans="2:15" ht="12" customHeight="1">
      <c r="B133" s="392">
        <v>2</v>
      </c>
      <c r="C133" s="393" t="s">
        <v>376</v>
      </c>
      <c r="D133" s="392">
        <v>3</v>
      </c>
      <c r="E133" s="394">
        <v>8</v>
      </c>
      <c r="F133" s="421"/>
      <c r="G133" s="390"/>
      <c r="H133" s="395">
        <v>2</v>
      </c>
      <c r="I133" s="393" t="s">
        <v>373</v>
      </c>
      <c r="J133" s="392">
        <v>5</v>
      </c>
      <c r="K133" s="394">
        <v>8</v>
      </c>
      <c r="L133" s="421"/>
      <c r="N133" s="394">
        <v>3</v>
      </c>
      <c r="O133" s="394">
        <v>5</v>
      </c>
    </row>
    <row r="134" spans="2:15" ht="12" customHeight="1">
      <c r="B134" s="392">
        <v>3</v>
      </c>
      <c r="C134" s="393" t="s">
        <v>417</v>
      </c>
      <c r="D134" s="392">
        <v>4</v>
      </c>
      <c r="E134" s="394">
        <v>8</v>
      </c>
      <c r="F134" s="421"/>
      <c r="G134" s="390"/>
      <c r="H134" s="395">
        <v>3</v>
      </c>
      <c r="I134" s="393" t="s">
        <v>389</v>
      </c>
      <c r="J134" s="392">
        <v>3</v>
      </c>
      <c r="K134" s="394">
        <v>6</v>
      </c>
      <c r="L134" s="421"/>
      <c r="N134" s="394">
        <v>4</v>
      </c>
      <c r="O134" s="413">
        <v>6</v>
      </c>
    </row>
    <row r="135" spans="2:15" ht="12" customHeight="1">
      <c r="B135" s="392">
        <v>4</v>
      </c>
      <c r="C135" s="393" t="s">
        <v>420</v>
      </c>
      <c r="D135" s="392">
        <v>3</v>
      </c>
      <c r="E135" s="394">
        <v>6</v>
      </c>
      <c r="F135" s="421"/>
      <c r="G135" s="390"/>
      <c r="H135" s="395">
        <v>4</v>
      </c>
      <c r="I135" s="393" t="s">
        <v>377</v>
      </c>
      <c r="J135" s="392">
        <v>2</v>
      </c>
      <c r="K135" s="394">
        <v>6</v>
      </c>
      <c r="L135" s="421"/>
      <c r="N135" s="394">
        <v>3</v>
      </c>
      <c r="O135" s="394">
        <v>4</v>
      </c>
    </row>
    <row r="136" spans="2:15" ht="12" customHeight="1">
      <c r="B136" s="392">
        <v>5</v>
      </c>
      <c r="C136" s="393" t="s">
        <v>384</v>
      </c>
      <c r="D136" s="392">
        <v>3</v>
      </c>
      <c r="E136" s="394">
        <v>8</v>
      </c>
      <c r="F136" s="421"/>
      <c r="G136" s="390"/>
      <c r="H136" s="395">
        <v>5</v>
      </c>
      <c r="I136" s="393" t="s">
        <v>367</v>
      </c>
      <c r="J136" s="392">
        <v>2</v>
      </c>
      <c r="K136" s="394">
        <v>8</v>
      </c>
      <c r="L136" s="421"/>
      <c r="N136" s="394">
        <v>1</v>
      </c>
      <c r="O136" s="394">
        <v>5</v>
      </c>
    </row>
    <row r="137" spans="2:15" ht="12" customHeight="1">
      <c r="B137" s="423">
        <v>6</v>
      </c>
      <c r="C137" s="424" t="s">
        <v>387</v>
      </c>
      <c r="D137" s="423">
        <v>3</v>
      </c>
      <c r="E137" s="425">
        <v>8</v>
      </c>
      <c r="F137" s="421"/>
      <c r="G137" s="390"/>
      <c r="H137" s="395">
        <v>6</v>
      </c>
      <c r="I137" s="393" t="s">
        <v>421</v>
      </c>
      <c r="J137" s="392">
        <v>4</v>
      </c>
      <c r="K137" s="394">
        <v>8</v>
      </c>
      <c r="L137" s="421"/>
      <c r="N137" s="394">
        <v>3</v>
      </c>
      <c r="O137" s="394">
        <v>6</v>
      </c>
    </row>
    <row r="138" spans="2:15" ht="12" customHeight="1">
      <c r="B138" s="398">
        <v>7</v>
      </c>
      <c r="C138" s="399" t="s">
        <v>428</v>
      </c>
      <c r="D138" s="398">
        <v>5</v>
      </c>
      <c r="E138" s="400">
        <v>8</v>
      </c>
      <c r="F138" s="400"/>
      <c r="G138" s="390"/>
      <c r="H138" s="398">
        <v>7</v>
      </c>
      <c r="I138" s="399" t="s">
        <v>423</v>
      </c>
      <c r="J138" s="398">
        <v>3</v>
      </c>
      <c r="K138" s="400">
        <v>6</v>
      </c>
      <c r="L138" s="35"/>
      <c r="N138" s="394">
        <v>1</v>
      </c>
      <c r="O138" s="394"/>
    </row>
    <row r="139" spans="2:15" ht="12" customHeight="1">
      <c r="B139" s="434"/>
      <c r="C139" s="202" t="s">
        <v>474</v>
      </c>
      <c r="D139" s="434">
        <f>SUM(D132:D138)</f>
        <v>26</v>
      </c>
      <c r="E139" s="35" t="s">
        <v>481</v>
      </c>
      <c r="F139" s="435"/>
      <c r="G139" s="12"/>
      <c r="H139" s="434"/>
      <c r="I139" s="202" t="s">
        <v>470</v>
      </c>
      <c r="J139" s="434">
        <f>SUM(J132:J138)</f>
        <v>23</v>
      </c>
      <c r="K139" s="35" t="s">
        <v>482</v>
      </c>
      <c r="L139" s="435"/>
      <c r="N139" s="394"/>
      <c r="O139" s="394"/>
    </row>
    <row r="140" spans="2:15" ht="6" customHeight="1">
      <c r="B140" s="422"/>
      <c r="C140" s="210"/>
      <c r="D140" s="422"/>
      <c r="E140" s="404"/>
      <c r="F140" s="404"/>
      <c r="G140" s="12"/>
      <c r="H140" s="422"/>
      <c r="I140" s="210"/>
      <c r="J140" s="422"/>
      <c r="K140" s="404"/>
      <c r="L140" s="404"/>
      <c r="N140" s="394"/>
      <c r="O140" s="394"/>
    </row>
    <row r="141" spans="2:15" ht="12" customHeight="1">
      <c r="B141" s="422"/>
      <c r="C141" s="210"/>
      <c r="D141" s="422"/>
      <c r="E141" s="433" t="s">
        <v>479</v>
      </c>
      <c r="F141" s="404"/>
      <c r="G141" s="12"/>
      <c r="H141" s="404">
        <f>365/49</f>
        <v>7.448979591836735</v>
      </c>
      <c r="I141" s="210"/>
      <c r="J141" s="422"/>
      <c r="K141" s="404"/>
      <c r="L141" s="404"/>
      <c r="N141" s="394"/>
      <c r="O141" s="394"/>
    </row>
    <row r="142" spans="2:15" ht="5.25" customHeight="1">
      <c r="B142" s="426"/>
      <c r="C142" s="267"/>
      <c r="D142" s="426"/>
      <c r="E142" s="427"/>
      <c r="F142" s="427"/>
      <c r="G142" s="12"/>
      <c r="H142" s="426"/>
      <c r="I142" s="428"/>
      <c r="J142" s="428"/>
      <c r="K142" s="428"/>
      <c r="L142" s="428"/>
      <c r="N142" s="394">
        <v>1</v>
      </c>
      <c r="O142" s="394">
        <v>6</v>
      </c>
    </row>
    <row r="143" spans="2:15" ht="12" customHeight="1">
      <c r="B143" s="419">
        <v>1</v>
      </c>
      <c r="C143" s="420" t="s">
        <v>368</v>
      </c>
      <c r="D143" s="419">
        <v>4</v>
      </c>
      <c r="E143" s="421">
        <v>7</v>
      </c>
      <c r="F143" s="421"/>
      <c r="G143" s="390"/>
      <c r="H143" s="391">
        <v>1</v>
      </c>
      <c r="I143" s="420" t="s">
        <v>381</v>
      </c>
      <c r="J143" s="419">
        <v>3</v>
      </c>
      <c r="K143" s="421">
        <v>6</v>
      </c>
      <c r="L143" s="421"/>
      <c r="N143" s="394">
        <v>3</v>
      </c>
      <c r="O143" s="394"/>
    </row>
    <row r="144" spans="2:15" ht="12" customHeight="1">
      <c r="B144" s="392">
        <v>2</v>
      </c>
      <c r="C144" s="393" t="s">
        <v>429</v>
      </c>
      <c r="D144" s="392">
        <v>2</v>
      </c>
      <c r="E144" s="394">
        <v>8</v>
      </c>
      <c r="F144" s="421"/>
      <c r="G144" s="390"/>
      <c r="H144" s="395">
        <v>2</v>
      </c>
      <c r="I144" s="393" t="s">
        <v>431</v>
      </c>
      <c r="J144" s="392">
        <v>3</v>
      </c>
      <c r="K144" s="394">
        <v>7</v>
      </c>
      <c r="L144" s="421"/>
      <c r="N144" s="394">
        <v>2</v>
      </c>
      <c r="O144" s="394">
        <v>6</v>
      </c>
    </row>
    <row r="145" spans="2:15" ht="12" customHeight="1">
      <c r="B145" s="392">
        <v>3</v>
      </c>
      <c r="C145" s="393" t="s">
        <v>379</v>
      </c>
      <c r="D145" s="392">
        <v>5</v>
      </c>
      <c r="E145" s="394">
        <v>8</v>
      </c>
      <c r="F145" s="421"/>
      <c r="G145" s="390"/>
      <c r="H145" s="395">
        <v>3</v>
      </c>
      <c r="I145" s="393" t="s">
        <v>383</v>
      </c>
      <c r="J145" s="392">
        <v>3</v>
      </c>
      <c r="K145" s="394">
        <v>7</v>
      </c>
      <c r="L145" s="421"/>
      <c r="N145" s="394">
        <v>3</v>
      </c>
      <c r="O145" s="394"/>
    </row>
    <row r="146" spans="2:15" ht="12" customHeight="1">
      <c r="B146" s="392">
        <v>4</v>
      </c>
      <c r="C146" s="393" t="s">
        <v>378</v>
      </c>
      <c r="D146" s="392">
        <v>4</v>
      </c>
      <c r="E146" s="394">
        <v>7</v>
      </c>
      <c r="F146" s="421"/>
      <c r="G146" s="390"/>
      <c r="H146" s="395">
        <v>4</v>
      </c>
      <c r="I146" s="393" t="s">
        <v>430</v>
      </c>
      <c r="J146" s="412">
        <v>2</v>
      </c>
      <c r="K146" s="413">
        <v>9</v>
      </c>
      <c r="L146" s="421"/>
      <c r="N146" s="394">
        <v>4</v>
      </c>
      <c r="O146" s="394"/>
    </row>
    <row r="147" spans="2:15" ht="12" customHeight="1">
      <c r="B147" s="392">
        <v>5</v>
      </c>
      <c r="C147" s="393" t="s">
        <v>425</v>
      </c>
      <c r="D147" s="392">
        <v>3</v>
      </c>
      <c r="E147" s="394">
        <v>9</v>
      </c>
      <c r="F147" s="421"/>
      <c r="G147" s="390"/>
      <c r="H147" s="395">
        <v>5</v>
      </c>
      <c r="I147" s="393" t="s">
        <v>370</v>
      </c>
      <c r="J147" s="392">
        <v>4</v>
      </c>
      <c r="K147" s="394">
        <v>8</v>
      </c>
      <c r="L147" s="421"/>
      <c r="N147" s="394"/>
      <c r="O147" s="394"/>
    </row>
    <row r="148" spans="2:15" ht="12" customHeight="1">
      <c r="B148" s="392">
        <v>6</v>
      </c>
      <c r="C148" s="393" t="s">
        <v>426</v>
      </c>
      <c r="D148" s="392">
        <v>2</v>
      </c>
      <c r="E148" s="394">
        <v>9</v>
      </c>
      <c r="F148" s="421"/>
      <c r="G148" s="390"/>
      <c r="H148" s="395">
        <v>6</v>
      </c>
      <c r="I148" s="393" t="s">
        <v>435</v>
      </c>
      <c r="J148" s="392">
        <v>2</v>
      </c>
      <c r="K148" s="394">
        <v>7</v>
      </c>
      <c r="L148" s="421"/>
      <c r="N148" s="394">
        <v>1</v>
      </c>
      <c r="O148" s="394">
        <v>6</v>
      </c>
    </row>
    <row r="149" spans="2:15" ht="12" customHeight="1">
      <c r="B149" s="392">
        <v>7</v>
      </c>
      <c r="C149" s="393" t="s">
        <v>432</v>
      </c>
      <c r="D149" s="392">
        <v>3</v>
      </c>
      <c r="E149" s="394">
        <v>9</v>
      </c>
      <c r="F149" s="421"/>
      <c r="G149" s="390"/>
      <c r="H149" s="395">
        <v>7</v>
      </c>
      <c r="I149" s="393" t="s">
        <v>427</v>
      </c>
      <c r="J149" s="392">
        <v>3</v>
      </c>
      <c r="K149" s="394">
        <v>8</v>
      </c>
      <c r="L149" s="421"/>
      <c r="N149" s="394">
        <v>2</v>
      </c>
      <c r="O149" s="394">
        <v>7</v>
      </c>
    </row>
    <row r="150" spans="2:15" ht="12" customHeight="1">
      <c r="B150" s="392">
        <v>8</v>
      </c>
      <c r="C150" s="393" t="s">
        <v>391</v>
      </c>
      <c r="D150" s="392">
        <v>2</v>
      </c>
      <c r="E150" s="394">
        <v>9</v>
      </c>
      <c r="F150" s="421"/>
      <c r="G150" s="390"/>
      <c r="H150" s="395">
        <v>8</v>
      </c>
      <c r="I150" s="393" t="s">
        <v>433</v>
      </c>
      <c r="J150" s="392">
        <v>2</v>
      </c>
      <c r="K150" s="394">
        <v>8</v>
      </c>
      <c r="L150" s="421"/>
      <c r="N150" s="394">
        <v>3</v>
      </c>
      <c r="O150" s="394">
        <v>6</v>
      </c>
    </row>
    <row r="151" spans="2:15" ht="12" customHeight="1">
      <c r="B151" s="398"/>
      <c r="C151" s="401"/>
      <c r="D151" s="398"/>
      <c r="E151" s="400"/>
      <c r="F151" s="429"/>
      <c r="G151" s="390"/>
      <c r="H151" s="395">
        <v>9</v>
      </c>
      <c r="I151" s="393" t="s">
        <v>443</v>
      </c>
      <c r="J151" s="392">
        <v>3</v>
      </c>
      <c r="K151" s="394">
        <v>8</v>
      </c>
      <c r="L151" s="421"/>
      <c r="N151" s="394">
        <v>4</v>
      </c>
      <c r="O151" s="394">
        <v>7</v>
      </c>
    </row>
    <row r="152" spans="2:15" ht="12" customHeight="1">
      <c r="B152" s="434"/>
      <c r="C152" s="202" t="s">
        <v>468</v>
      </c>
      <c r="D152" s="434">
        <f>SUM(D142:D151)</f>
        <v>25</v>
      </c>
      <c r="E152" s="35" t="s">
        <v>469</v>
      </c>
      <c r="F152" s="435"/>
      <c r="G152" s="390"/>
      <c r="H152" s="398">
        <v>10</v>
      </c>
      <c r="I152" s="399" t="s">
        <v>394</v>
      </c>
      <c r="J152" s="398">
        <v>5</v>
      </c>
      <c r="K152" s="400">
        <v>10</v>
      </c>
      <c r="L152" s="400"/>
      <c r="N152" s="394">
        <v>2</v>
      </c>
      <c r="O152" s="394">
        <v>5</v>
      </c>
    </row>
    <row r="153" spans="6:15" ht="12" customHeight="1">
      <c r="F153" s="12"/>
      <c r="G153" s="430"/>
      <c r="H153" s="434"/>
      <c r="I153" s="202" t="s">
        <v>466</v>
      </c>
      <c r="J153" s="434">
        <f>SUM(J143:J152)</f>
        <v>30</v>
      </c>
      <c r="K153" s="35" t="s">
        <v>483</v>
      </c>
      <c r="L153" s="435"/>
      <c r="N153" s="394">
        <v>5</v>
      </c>
      <c r="O153" s="394"/>
    </row>
    <row r="154" spans="2:10" ht="17.25" customHeight="1">
      <c r="B154" s="79"/>
      <c r="D154" s="79"/>
      <c r="E154" s="433" t="s">
        <v>490</v>
      </c>
      <c r="H154" s="437">
        <f>440/55</f>
        <v>8</v>
      </c>
      <c r="J154" s="79"/>
    </row>
    <row r="155" spans="1:12" ht="16.5">
      <c r="A155" s="402"/>
      <c r="B155" s="402"/>
      <c r="C155" s="402"/>
      <c r="D155" s="402"/>
      <c r="E155" s="153" t="s">
        <v>458</v>
      </c>
      <c r="F155" s="154"/>
      <c r="G155" s="154"/>
      <c r="H155" s="154"/>
      <c r="I155" s="154"/>
      <c r="J155" s="402"/>
      <c r="K155" s="402"/>
      <c r="L155" s="402"/>
    </row>
    <row r="156" spans="1:12" ht="15.75">
      <c r="A156" s="27"/>
      <c r="B156" s="27"/>
      <c r="C156" s="27" t="s">
        <v>399</v>
      </c>
      <c r="D156" s="403">
        <v>7.67</v>
      </c>
      <c r="E156" s="27"/>
      <c r="F156" s="27"/>
      <c r="G156" s="404"/>
      <c r="H156" s="27"/>
      <c r="I156" s="27" t="s">
        <v>439</v>
      </c>
      <c r="J156" s="404" t="s">
        <v>253</v>
      </c>
      <c r="K156" s="27"/>
      <c r="L156" s="27"/>
    </row>
    <row r="157" spans="1:12" ht="15.75">
      <c r="A157" s="115"/>
      <c r="B157" s="115"/>
      <c r="C157" s="115"/>
      <c r="D157" s="115"/>
      <c r="E157" s="115"/>
      <c r="F157" s="115"/>
      <c r="G157" s="405" t="s">
        <v>440</v>
      </c>
      <c r="H157" s="115"/>
      <c r="I157" s="115"/>
      <c r="J157" s="115"/>
      <c r="K157" s="115"/>
      <c r="L157" s="115"/>
    </row>
    <row r="158" spans="1:12" ht="14.25" customHeight="1">
      <c r="A158" s="406"/>
      <c r="B158" s="153"/>
      <c r="C158" s="153"/>
      <c r="D158" s="153"/>
      <c r="E158" s="153"/>
      <c r="F158" s="153"/>
      <c r="G158" s="153"/>
      <c r="H158" s="153"/>
      <c r="I158" s="153" t="s">
        <v>400</v>
      </c>
      <c r="J158" s="153"/>
      <c r="K158" s="153"/>
      <c r="L158" s="153"/>
    </row>
    <row r="159" spans="1:12" ht="17.25">
      <c r="A159" s="1"/>
      <c r="B159" s="118"/>
      <c r="C159" s="118" t="s">
        <v>292</v>
      </c>
      <c r="D159" s="118"/>
      <c r="E159" s="118" t="s">
        <v>408</v>
      </c>
      <c r="F159" s="118"/>
      <c r="G159" s="118"/>
      <c r="H159" s="118"/>
      <c r="I159" s="118" t="s">
        <v>401</v>
      </c>
      <c r="J159" s="118"/>
      <c r="K159" s="118"/>
      <c r="L159" s="118"/>
    </row>
    <row r="160" spans="2:12" ht="18">
      <c r="B160" s="407"/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</row>
    <row r="163" spans="1:12" ht="15.75">
      <c r="A163" s="117"/>
      <c r="B163" s="117"/>
      <c r="C163" s="117" t="s">
        <v>186</v>
      </c>
      <c r="D163" s="117"/>
      <c r="E163" s="117" t="s">
        <v>402</v>
      </c>
      <c r="F163" s="117"/>
      <c r="G163" s="117"/>
      <c r="H163" s="117"/>
      <c r="I163" s="651" t="s">
        <v>403</v>
      </c>
      <c r="J163" s="651"/>
      <c r="K163" s="117"/>
      <c r="L163" s="117"/>
    </row>
    <row r="164" spans="2:10" ht="16.5" customHeight="1">
      <c r="B164" s="372" t="s">
        <v>350</v>
      </c>
      <c r="C164" s="373"/>
      <c r="D164" s="79"/>
      <c r="G164" s="374" t="s">
        <v>351</v>
      </c>
      <c r="H164" s="375"/>
      <c r="J164" s="79"/>
    </row>
    <row r="165" spans="2:10" ht="17.25" customHeight="1">
      <c r="B165" s="79"/>
      <c r="C165" s="374" t="s">
        <v>0</v>
      </c>
      <c r="D165" s="79"/>
      <c r="F165" s="376"/>
      <c r="H165" s="79"/>
      <c r="I165" s="377" t="s">
        <v>352</v>
      </c>
      <c r="J165" s="79"/>
    </row>
    <row r="166" spans="1:12" ht="20.25">
      <c r="A166" s="115"/>
      <c r="B166" s="374"/>
      <c r="C166" s="115"/>
      <c r="D166" s="378"/>
      <c r="E166" s="115"/>
      <c r="F166" s="376" t="s">
        <v>353</v>
      </c>
      <c r="G166" s="115"/>
      <c r="H166" s="378"/>
      <c r="I166" s="115"/>
      <c r="J166" s="378"/>
      <c r="K166" s="115"/>
      <c r="L166" s="115"/>
    </row>
    <row r="167" spans="1:12" ht="22.5" customHeight="1">
      <c r="A167" s="117"/>
      <c r="B167" s="414"/>
      <c r="C167" s="117" t="s">
        <v>354</v>
      </c>
      <c r="D167" s="379" t="s">
        <v>11</v>
      </c>
      <c r="E167" s="379"/>
      <c r="F167" s="380"/>
      <c r="G167" s="690" t="s">
        <v>29</v>
      </c>
      <c r="H167" s="690"/>
      <c r="I167" s="117" t="s">
        <v>404</v>
      </c>
      <c r="J167" s="381" t="s">
        <v>197</v>
      </c>
      <c r="L167" s="117"/>
    </row>
    <row r="168" spans="1:12" ht="15" customHeight="1">
      <c r="A168" s="117"/>
      <c r="B168" s="370"/>
      <c r="C168" s="117" t="s">
        <v>405</v>
      </c>
      <c r="D168" s="603" t="s">
        <v>462</v>
      </c>
      <c r="E168" s="603"/>
      <c r="F168" s="381"/>
      <c r="G168" s="117"/>
      <c r="H168" s="370"/>
      <c r="I168" s="117" t="s">
        <v>355</v>
      </c>
      <c r="J168" s="381" t="s">
        <v>407</v>
      </c>
      <c r="K168" s="117"/>
      <c r="L168" s="117"/>
    </row>
    <row r="169" spans="1:12" ht="15" customHeight="1">
      <c r="A169" s="117"/>
      <c r="B169" s="370"/>
      <c r="C169" s="117" t="s">
        <v>356</v>
      </c>
      <c r="D169" s="382"/>
      <c r="E169" s="117"/>
      <c r="F169" s="383"/>
      <c r="G169" s="117"/>
      <c r="H169" s="370"/>
      <c r="I169" s="117" t="s">
        <v>409</v>
      </c>
      <c r="J169" s="370"/>
      <c r="K169" s="117"/>
      <c r="L169" s="117"/>
    </row>
    <row r="170" spans="1:12" ht="15" customHeight="1">
      <c r="A170" s="408"/>
      <c r="B170" s="409"/>
      <c r="C170" s="408" t="s">
        <v>410</v>
      </c>
      <c r="D170" s="410" t="s">
        <v>411</v>
      </c>
      <c r="E170" s="408"/>
      <c r="F170" s="411"/>
      <c r="G170" s="411"/>
      <c r="H170" s="408"/>
      <c r="I170" s="408" t="s">
        <v>412</v>
      </c>
      <c r="J170" s="408" t="s">
        <v>413</v>
      </c>
      <c r="K170" s="410"/>
      <c r="L170" s="408"/>
    </row>
    <row r="171" spans="1:12" ht="15" customHeight="1">
      <c r="A171" s="115"/>
      <c r="B171" s="378"/>
      <c r="C171" s="1" t="s">
        <v>357</v>
      </c>
      <c r="D171" s="378"/>
      <c r="E171" s="115"/>
      <c r="F171" s="115"/>
      <c r="G171" s="115"/>
      <c r="H171" s="378"/>
      <c r="I171" s="1" t="s">
        <v>406</v>
      </c>
      <c r="J171" s="378"/>
      <c r="K171" s="115"/>
      <c r="L171" s="115"/>
    </row>
    <row r="172" spans="1:12" ht="10.5" customHeight="1">
      <c r="A172" s="115"/>
      <c r="B172" s="378"/>
      <c r="C172" s="1"/>
      <c r="D172" s="378"/>
      <c r="E172" s="433"/>
      <c r="F172" s="115"/>
      <c r="G172" s="115"/>
      <c r="H172" s="378"/>
      <c r="I172" s="1"/>
      <c r="J172" s="378"/>
      <c r="K172" s="115"/>
      <c r="L172" s="115"/>
    </row>
    <row r="173" spans="1:12" ht="12.75">
      <c r="A173" s="79"/>
      <c r="B173" s="688" t="s">
        <v>358</v>
      </c>
      <c r="C173" s="688" t="s">
        <v>359</v>
      </c>
      <c r="D173" s="688" t="s">
        <v>360</v>
      </c>
      <c r="E173" s="689" t="s">
        <v>361</v>
      </c>
      <c r="F173" s="691"/>
      <c r="G173" s="385"/>
      <c r="H173" s="688" t="s">
        <v>358</v>
      </c>
      <c r="I173" s="688" t="s">
        <v>359</v>
      </c>
      <c r="J173" s="688" t="s">
        <v>360</v>
      </c>
      <c r="K173" s="689" t="s">
        <v>361</v>
      </c>
      <c r="L173" s="689"/>
    </row>
    <row r="174" spans="1:12" ht="12.75">
      <c r="A174" s="369"/>
      <c r="B174" s="680"/>
      <c r="C174" s="570"/>
      <c r="D174" s="680"/>
      <c r="E174" s="384" t="s">
        <v>362</v>
      </c>
      <c r="F174" s="384" t="s">
        <v>363</v>
      </c>
      <c r="G174" s="386"/>
      <c r="H174" s="688"/>
      <c r="I174" s="579"/>
      <c r="J174" s="688"/>
      <c r="K174" s="384" t="s">
        <v>362</v>
      </c>
      <c r="L174" s="384" t="s">
        <v>363</v>
      </c>
    </row>
    <row r="175" spans="2:15" ht="12" customHeight="1">
      <c r="B175" s="387">
        <v>1</v>
      </c>
      <c r="C175" s="388" t="s">
        <v>364</v>
      </c>
      <c r="D175" s="387">
        <v>3</v>
      </c>
      <c r="E175" s="389">
        <v>6</v>
      </c>
      <c r="F175" s="421"/>
      <c r="G175" s="390"/>
      <c r="H175" s="395">
        <v>1</v>
      </c>
      <c r="I175" s="393" t="s">
        <v>365</v>
      </c>
      <c r="J175" s="392">
        <v>2</v>
      </c>
      <c r="K175" s="394">
        <v>8</v>
      </c>
      <c r="L175" s="421"/>
      <c r="N175" s="389">
        <v>1</v>
      </c>
      <c r="O175" s="394">
        <v>2</v>
      </c>
    </row>
    <row r="176" spans="2:15" ht="12" customHeight="1">
      <c r="B176" s="392">
        <v>2</v>
      </c>
      <c r="C176" s="393" t="s">
        <v>372</v>
      </c>
      <c r="D176" s="392">
        <v>3</v>
      </c>
      <c r="E176" s="394">
        <v>7</v>
      </c>
      <c r="F176" s="421"/>
      <c r="G176" s="390"/>
      <c r="H176" s="391">
        <v>2</v>
      </c>
      <c r="I176" s="393" t="s">
        <v>366</v>
      </c>
      <c r="J176" s="392">
        <v>3</v>
      </c>
      <c r="K176" s="394">
        <v>8</v>
      </c>
      <c r="L176" s="421"/>
      <c r="N176" s="394">
        <v>2</v>
      </c>
      <c r="O176" s="394"/>
    </row>
    <row r="177" spans="2:15" ht="12" customHeight="1">
      <c r="B177" s="392">
        <v>3</v>
      </c>
      <c r="C177" s="393" t="s">
        <v>422</v>
      </c>
      <c r="D177" s="392">
        <v>4</v>
      </c>
      <c r="E177" s="394">
        <v>8</v>
      </c>
      <c r="F177" s="421"/>
      <c r="G177" s="390"/>
      <c r="H177" s="395">
        <v>3</v>
      </c>
      <c r="I177" s="393" t="s">
        <v>374</v>
      </c>
      <c r="J177" s="392">
        <v>3</v>
      </c>
      <c r="K177" s="394">
        <v>7</v>
      </c>
      <c r="L177" s="421"/>
      <c r="N177" s="394">
        <v>1</v>
      </c>
      <c r="O177" s="394">
        <v>1</v>
      </c>
    </row>
    <row r="178" spans="2:15" ht="12" customHeight="1">
      <c r="B178" s="392">
        <v>4</v>
      </c>
      <c r="C178" s="393" t="s">
        <v>380</v>
      </c>
      <c r="D178" s="392">
        <v>3</v>
      </c>
      <c r="E178" s="394">
        <v>7</v>
      </c>
      <c r="F178" s="421"/>
      <c r="G178" s="390"/>
      <c r="H178" s="395">
        <v>4</v>
      </c>
      <c r="I178" s="393" t="s">
        <v>385</v>
      </c>
      <c r="J178" s="392">
        <v>3</v>
      </c>
      <c r="K178" s="394">
        <v>6</v>
      </c>
      <c r="L178" s="421"/>
      <c r="N178" s="394">
        <v>5</v>
      </c>
      <c r="O178" s="394">
        <v>2</v>
      </c>
    </row>
    <row r="179" spans="2:15" ht="12" customHeight="1">
      <c r="B179" s="392">
        <v>5</v>
      </c>
      <c r="C179" s="393" t="s">
        <v>416</v>
      </c>
      <c r="D179" s="392">
        <v>4</v>
      </c>
      <c r="E179" s="394">
        <v>9</v>
      </c>
      <c r="F179" s="421"/>
      <c r="G179" s="390"/>
      <c r="H179" s="395">
        <v>5</v>
      </c>
      <c r="I179" s="393" t="s">
        <v>375</v>
      </c>
      <c r="J179" s="392">
        <v>4</v>
      </c>
      <c r="K179" s="394">
        <v>7</v>
      </c>
      <c r="L179" s="421"/>
      <c r="N179" s="394"/>
      <c r="O179" s="394">
        <v>2</v>
      </c>
    </row>
    <row r="180" spans="2:15" ht="12" customHeight="1">
      <c r="B180" s="392">
        <v>6</v>
      </c>
      <c r="C180" s="393" t="s">
        <v>382</v>
      </c>
      <c r="D180" s="392">
        <v>5</v>
      </c>
      <c r="E180" s="394">
        <v>8</v>
      </c>
      <c r="F180" s="421"/>
      <c r="G180" s="390"/>
      <c r="H180" s="395">
        <v>6</v>
      </c>
      <c r="I180" s="393" t="s">
        <v>419</v>
      </c>
      <c r="J180" s="392">
        <v>4</v>
      </c>
      <c r="K180" s="394">
        <v>7</v>
      </c>
      <c r="L180" s="421"/>
      <c r="N180" s="394"/>
      <c r="O180" s="394"/>
    </row>
    <row r="181" spans="2:15" ht="12" customHeight="1">
      <c r="B181" s="392">
        <v>7</v>
      </c>
      <c r="C181" s="424" t="s">
        <v>418</v>
      </c>
      <c r="D181" s="423">
        <v>3</v>
      </c>
      <c r="E181" s="425">
        <v>7</v>
      </c>
      <c r="F181" s="421"/>
      <c r="G181" s="390"/>
      <c r="H181" s="395">
        <v>7</v>
      </c>
      <c r="I181" s="393" t="s">
        <v>392</v>
      </c>
      <c r="J181" s="392">
        <v>2</v>
      </c>
      <c r="K181" s="394">
        <v>8</v>
      </c>
      <c r="L181" s="421"/>
      <c r="N181" s="394"/>
      <c r="O181" s="394"/>
    </row>
    <row r="182" spans="2:15" ht="12" customHeight="1">
      <c r="B182" s="398"/>
      <c r="C182" s="399"/>
      <c r="D182" s="398"/>
      <c r="E182" s="400"/>
      <c r="F182" s="400"/>
      <c r="G182" s="390"/>
      <c r="H182" s="398">
        <v>8</v>
      </c>
      <c r="I182" s="399" t="s">
        <v>397</v>
      </c>
      <c r="J182" s="398">
        <v>2</v>
      </c>
      <c r="K182" s="400">
        <v>7</v>
      </c>
      <c r="L182" s="400"/>
      <c r="N182" s="394"/>
      <c r="O182" s="394"/>
    </row>
    <row r="183" spans="2:15" ht="12" customHeight="1">
      <c r="B183" s="434"/>
      <c r="C183" s="202" t="s">
        <v>472</v>
      </c>
      <c r="D183" s="434">
        <f>SUM(D175:D182)</f>
        <v>25</v>
      </c>
      <c r="E183" s="35" t="s">
        <v>484</v>
      </c>
      <c r="F183" s="436"/>
      <c r="G183" s="12"/>
      <c r="H183" s="434"/>
      <c r="I183" s="202" t="s">
        <v>473</v>
      </c>
      <c r="J183" s="434">
        <f>SUM(J175:J182)</f>
        <v>23</v>
      </c>
      <c r="K183" s="35" t="s">
        <v>485</v>
      </c>
      <c r="L183" s="436"/>
      <c r="N183" s="394"/>
      <c r="O183" s="394"/>
    </row>
    <row r="184" spans="2:15" ht="7.5" customHeight="1">
      <c r="B184" s="422"/>
      <c r="C184" s="431"/>
      <c r="D184" s="422"/>
      <c r="E184" s="404"/>
      <c r="F184" s="403"/>
      <c r="G184" s="12"/>
      <c r="H184" s="422"/>
      <c r="I184" s="431"/>
      <c r="J184" s="422"/>
      <c r="K184" s="404"/>
      <c r="L184" s="403"/>
      <c r="N184" s="394"/>
      <c r="O184" s="394"/>
    </row>
    <row r="185" spans="2:15" ht="12" customHeight="1">
      <c r="B185" s="422"/>
      <c r="C185" s="431"/>
      <c r="D185" s="432"/>
      <c r="E185" s="433" t="s">
        <v>478</v>
      </c>
      <c r="F185" s="403"/>
      <c r="G185" s="12"/>
      <c r="H185" s="403">
        <f>354/48</f>
        <v>7.375</v>
      </c>
      <c r="I185" s="431"/>
      <c r="J185" s="422"/>
      <c r="K185" s="404"/>
      <c r="L185" s="403"/>
      <c r="N185" s="394"/>
      <c r="O185" s="394"/>
    </row>
    <row r="186" spans="2:15" ht="9.75" customHeight="1">
      <c r="B186" s="426"/>
      <c r="C186" s="267"/>
      <c r="D186" s="426"/>
      <c r="E186" s="427"/>
      <c r="F186" s="427" t="s">
        <v>477</v>
      </c>
      <c r="G186" s="12"/>
      <c r="H186" s="426"/>
      <c r="I186" s="267"/>
      <c r="J186" s="426"/>
      <c r="K186" s="427"/>
      <c r="L186" s="427"/>
      <c r="N186" s="394"/>
      <c r="O186" s="394"/>
    </row>
    <row r="187" spans="2:15" ht="12" customHeight="1">
      <c r="B187" s="419">
        <v>1</v>
      </c>
      <c r="C187" s="420" t="s">
        <v>371</v>
      </c>
      <c r="D187" s="419">
        <v>5</v>
      </c>
      <c r="E187" s="421">
        <v>8</v>
      </c>
      <c r="F187" s="421"/>
      <c r="G187" s="390"/>
      <c r="H187" s="391">
        <v>1</v>
      </c>
      <c r="I187" s="420" t="s">
        <v>424</v>
      </c>
      <c r="J187" s="419">
        <v>4</v>
      </c>
      <c r="K187" s="421">
        <v>9</v>
      </c>
      <c r="L187" s="421"/>
      <c r="N187" s="394">
        <v>6</v>
      </c>
      <c r="O187" s="394">
        <v>4</v>
      </c>
    </row>
    <row r="188" spans="2:15" ht="12" customHeight="1">
      <c r="B188" s="392">
        <v>2</v>
      </c>
      <c r="C188" s="393" t="s">
        <v>376</v>
      </c>
      <c r="D188" s="392">
        <v>3</v>
      </c>
      <c r="E188" s="394">
        <v>8</v>
      </c>
      <c r="F188" s="421"/>
      <c r="G188" s="390"/>
      <c r="H188" s="395">
        <v>2</v>
      </c>
      <c r="I188" s="393" t="s">
        <v>373</v>
      </c>
      <c r="J188" s="392">
        <v>5</v>
      </c>
      <c r="K188" s="394">
        <v>8</v>
      </c>
      <c r="L188" s="421"/>
      <c r="N188" s="394">
        <v>3</v>
      </c>
      <c r="O188" s="394">
        <v>5</v>
      </c>
    </row>
    <row r="189" spans="2:15" ht="12" customHeight="1">
      <c r="B189" s="392">
        <v>3</v>
      </c>
      <c r="C189" s="393" t="s">
        <v>417</v>
      </c>
      <c r="D189" s="392">
        <v>4</v>
      </c>
      <c r="E189" s="394">
        <v>9</v>
      </c>
      <c r="F189" s="421"/>
      <c r="G189" s="390"/>
      <c r="H189" s="395">
        <v>3</v>
      </c>
      <c r="I189" s="393" t="s">
        <v>389</v>
      </c>
      <c r="J189" s="392">
        <v>3</v>
      </c>
      <c r="K189" s="394">
        <v>8</v>
      </c>
      <c r="L189" s="421"/>
      <c r="N189" s="394">
        <v>4</v>
      </c>
      <c r="O189" s="413">
        <v>6</v>
      </c>
    </row>
    <row r="190" spans="2:15" ht="12" customHeight="1">
      <c r="B190" s="392">
        <v>4</v>
      </c>
      <c r="C190" s="393" t="s">
        <v>420</v>
      </c>
      <c r="D190" s="392">
        <v>3</v>
      </c>
      <c r="E190" s="394">
        <v>7</v>
      </c>
      <c r="F190" s="421"/>
      <c r="G190" s="390"/>
      <c r="H190" s="395">
        <v>4</v>
      </c>
      <c r="I190" s="393" t="s">
        <v>377</v>
      </c>
      <c r="J190" s="392">
        <v>2</v>
      </c>
      <c r="K190" s="394">
        <v>8</v>
      </c>
      <c r="L190" s="421"/>
      <c r="N190" s="394">
        <v>3</v>
      </c>
      <c r="O190" s="394">
        <v>4</v>
      </c>
    </row>
    <row r="191" spans="2:15" ht="12" customHeight="1">
      <c r="B191" s="392">
        <v>5</v>
      </c>
      <c r="C191" s="393" t="s">
        <v>384</v>
      </c>
      <c r="D191" s="392">
        <v>3</v>
      </c>
      <c r="E191" s="394">
        <v>8</v>
      </c>
      <c r="F191" s="421"/>
      <c r="G191" s="390"/>
      <c r="H191" s="395">
        <v>5</v>
      </c>
      <c r="I191" s="393" t="s">
        <v>367</v>
      </c>
      <c r="J191" s="392">
        <v>2</v>
      </c>
      <c r="K191" s="394">
        <v>7</v>
      </c>
      <c r="L191" s="421"/>
      <c r="N191" s="394">
        <v>1</v>
      </c>
      <c r="O191" s="394">
        <v>5</v>
      </c>
    </row>
    <row r="192" spans="2:15" ht="12" customHeight="1">
      <c r="B192" s="423">
        <v>6</v>
      </c>
      <c r="C192" s="424" t="s">
        <v>387</v>
      </c>
      <c r="D192" s="423">
        <v>3</v>
      </c>
      <c r="E192" s="425">
        <v>7</v>
      </c>
      <c r="F192" s="421"/>
      <c r="G192" s="390"/>
      <c r="H192" s="395">
        <v>6</v>
      </c>
      <c r="I192" s="393" t="s">
        <v>421</v>
      </c>
      <c r="J192" s="392">
        <v>4</v>
      </c>
      <c r="K192" s="394">
        <v>9</v>
      </c>
      <c r="L192" s="421"/>
      <c r="N192" s="394">
        <v>3</v>
      </c>
      <c r="O192" s="394">
        <v>6</v>
      </c>
    </row>
    <row r="193" spans="2:15" ht="12" customHeight="1">
      <c r="B193" s="398">
        <v>7</v>
      </c>
      <c r="C193" s="399" t="s">
        <v>428</v>
      </c>
      <c r="D193" s="398">
        <v>5</v>
      </c>
      <c r="E193" s="400">
        <v>6</v>
      </c>
      <c r="F193" s="400"/>
      <c r="G193" s="390"/>
      <c r="H193" s="398">
        <v>7</v>
      </c>
      <c r="I193" s="399" t="s">
        <v>423</v>
      </c>
      <c r="J193" s="398">
        <v>3</v>
      </c>
      <c r="K193" s="400">
        <v>5</v>
      </c>
      <c r="L193" s="35"/>
      <c r="N193" s="394">
        <v>1</v>
      </c>
      <c r="O193" s="394"/>
    </row>
    <row r="194" spans="2:15" ht="12" customHeight="1">
      <c r="B194" s="434"/>
      <c r="C194" s="202" t="s">
        <v>474</v>
      </c>
      <c r="D194" s="434">
        <f>SUM(D187:D193)</f>
        <v>26</v>
      </c>
      <c r="E194" s="35" t="s">
        <v>486</v>
      </c>
      <c r="F194" s="436"/>
      <c r="G194" s="12"/>
      <c r="H194" s="434"/>
      <c r="I194" s="202" t="s">
        <v>470</v>
      </c>
      <c r="J194" s="434">
        <f>SUM(J187:J193)</f>
        <v>23</v>
      </c>
      <c r="K194" s="35" t="s">
        <v>487</v>
      </c>
      <c r="L194" s="436"/>
      <c r="N194" s="394"/>
      <c r="O194" s="394"/>
    </row>
    <row r="195" spans="2:15" ht="6" customHeight="1">
      <c r="B195" s="422"/>
      <c r="C195" s="210"/>
      <c r="D195" s="422"/>
      <c r="E195" s="404"/>
      <c r="F195" s="404"/>
      <c r="G195" s="12"/>
      <c r="H195" s="422"/>
      <c r="I195" s="210"/>
      <c r="J195" s="422"/>
      <c r="K195" s="404"/>
      <c r="L195" s="404"/>
      <c r="N195" s="394"/>
      <c r="O195" s="394"/>
    </row>
    <row r="196" spans="2:15" ht="12" customHeight="1">
      <c r="B196" s="422"/>
      <c r="C196" s="210"/>
      <c r="D196" s="422"/>
      <c r="E196" s="433" t="s">
        <v>479</v>
      </c>
      <c r="F196" s="404"/>
      <c r="G196" s="12"/>
      <c r="H196" s="403">
        <f>377/49</f>
        <v>7.6938775510204085</v>
      </c>
      <c r="I196" s="210"/>
      <c r="J196" s="422"/>
      <c r="K196" s="404"/>
      <c r="L196" s="404"/>
      <c r="N196" s="394"/>
      <c r="O196" s="394"/>
    </row>
    <row r="197" spans="2:15" ht="5.25" customHeight="1">
      <c r="B197" s="426"/>
      <c r="C197" s="267"/>
      <c r="D197" s="426"/>
      <c r="E197" s="427"/>
      <c r="F197" s="427"/>
      <c r="G197" s="12"/>
      <c r="H197" s="426"/>
      <c r="I197" s="428"/>
      <c r="J197" s="428"/>
      <c r="K197" s="428"/>
      <c r="L197" s="428"/>
      <c r="N197" s="394">
        <v>1</v>
      </c>
      <c r="O197" s="394">
        <v>6</v>
      </c>
    </row>
    <row r="198" spans="2:15" ht="12" customHeight="1">
      <c r="B198" s="419">
        <v>1</v>
      </c>
      <c r="C198" s="420" t="s">
        <v>368</v>
      </c>
      <c r="D198" s="419">
        <v>4</v>
      </c>
      <c r="E198" s="421">
        <v>7</v>
      </c>
      <c r="F198" s="421"/>
      <c r="G198" s="390"/>
      <c r="H198" s="391">
        <v>1</v>
      </c>
      <c r="I198" s="420" t="s">
        <v>381</v>
      </c>
      <c r="J198" s="419">
        <v>3</v>
      </c>
      <c r="K198" s="421">
        <v>7</v>
      </c>
      <c r="L198" s="421"/>
      <c r="N198" s="394">
        <v>3</v>
      </c>
      <c r="O198" s="394"/>
    </row>
    <row r="199" spans="2:15" ht="12" customHeight="1">
      <c r="B199" s="392">
        <v>2</v>
      </c>
      <c r="C199" s="393" t="s">
        <v>429</v>
      </c>
      <c r="D199" s="392">
        <v>2</v>
      </c>
      <c r="E199" s="394">
        <v>8</v>
      </c>
      <c r="F199" s="421"/>
      <c r="G199" s="390"/>
      <c r="H199" s="395">
        <v>2</v>
      </c>
      <c r="I199" s="393" t="s">
        <v>431</v>
      </c>
      <c r="J199" s="392">
        <v>3</v>
      </c>
      <c r="K199" s="394">
        <v>8</v>
      </c>
      <c r="L199" s="421"/>
      <c r="N199" s="394">
        <v>2</v>
      </c>
      <c r="O199" s="394">
        <v>6</v>
      </c>
    </row>
    <row r="200" spans="2:15" ht="12" customHeight="1">
      <c r="B200" s="392">
        <v>3</v>
      </c>
      <c r="C200" s="393" t="s">
        <v>379</v>
      </c>
      <c r="D200" s="392">
        <v>5</v>
      </c>
      <c r="E200" s="394">
        <v>8</v>
      </c>
      <c r="F200" s="421"/>
      <c r="G200" s="390"/>
      <c r="H200" s="395">
        <v>3</v>
      </c>
      <c r="I200" s="393" t="s">
        <v>383</v>
      </c>
      <c r="J200" s="392">
        <v>3</v>
      </c>
      <c r="K200" s="394">
        <v>7</v>
      </c>
      <c r="L200" s="421"/>
      <c r="N200" s="394">
        <v>3</v>
      </c>
      <c r="O200" s="394"/>
    </row>
    <row r="201" spans="2:15" ht="12" customHeight="1">
      <c r="B201" s="392">
        <v>4</v>
      </c>
      <c r="C201" s="393" t="s">
        <v>378</v>
      </c>
      <c r="D201" s="392">
        <v>4</v>
      </c>
      <c r="E201" s="394">
        <v>9</v>
      </c>
      <c r="F201" s="421"/>
      <c r="G201" s="390"/>
      <c r="H201" s="395">
        <v>4</v>
      </c>
      <c r="I201" s="393" t="s">
        <v>430</v>
      </c>
      <c r="J201" s="412">
        <v>2</v>
      </c>
      <c r="K201" s="413">
        <v>9</v>
      </c>
      <c r="L201" s="421"/>
      <c r="N201" s="394">
        <v>4</v>
      </c>
      <c r="O201" s="394"/>
    </row>
    <row r="202" spans="2:15" ht="12" customHeight="1">
      <c r="B202" s="392">
        <v>5</v>
      </c>
      <c r="C202" s="393" t="s">
        <v>425</v>
      </c>
      <c r="D202" s="392">
        <v>3</v>
      </c>
      <c r="E202" s="394">
        <v>9</v>
      </c>
      <c r="F202" s="421"/>
      <c r="G202" s="390"/>
      <c r="H202" s="395">
        <v>5</v>
      </c>
      <c r="I202" s="393" t="s">
        <v>370</v>
      </c>
      <c r="J202" s="392">
        <v>4</v>
      </c>
      <c r="K202" s="394">
        <v>8</v>
      </c>
      <c r="L202" s="421"/>
      <c r="N202" s="394"/>
      <c r="O202" s="394"/>
    </row>
    <row r="203" spans="2:15" ht="12" customHeight="1">
      <c r="B203" s="392">
        <v>6</v>
      </c>
      <c r="C203" s="393" t="s">
        <v>426</v>
      </c>
      <c r="D203" s="392">
        <v>2</v>
      </c>
      <c r="E203" s="394">
        <v>9</v>
      </c>
      <c r="F203" s="421"/>
      <c r="G203" s="390"/>
      <c r="H203" s="395">
        <v>6</v>
      </c>
      <c r="I203" s="393" t="s">
        <v>435</v>
      </c>
      <c r="J203" s="392">
        <v>2</v>
      </c>
      <c r="K203" s="394">
        <v>9</v>
      </c>
      <c r="L203" s="421"/>
      <c r="N203" s="394">
        <v>1</v>
      </c>
      <c r="O203" s="394">
        <v>6</v>
      </c>
    </row>
    <row r="204" spans="2:15" ht="12" customHeight="1">
      <c r="B204" s="392">
        <v>7</v>
      </c>
      <c r="C204" s="393" t="s">
        <v>432</v>
      </c>
      <c r="D204" s="392">
        <v>3</v>
      </c>
      <c r="E204" s="394">
        <v>8</v>
      </c>
      <c r="F204" s="421"/>
      <c r="G204" s="390"/>
      <c r="H204" s="395">
        <v>7</v>
      </c>
      <c r="I204" s="393" t="s">
        <v>427</v>
      </c>
      <c r="J204" s="392">
        <v>3</v>
      </c>
      <c r="K204" s="394">
        <v>9</v>
      </c>
      <c r="L204" s="421"/>
      <c r="N204" s="394">
        <v>2</v>
      </c>
      <c r="O204" s="394">
        <v>7</v>
      </c>
    </row>
    <row r="205" spans="2:15" ht="12" customHeight="1">
      <c r="B205" s="392">
        <v>8</v>
      </c>
      <c r="C205" s="393" t="s">
        <v>391</v>
      </c>
      <c r="D205" s="392">
        <v>2</v>
      </c>
      <c r="E205" s="394">
        <v>10</v>
      </c>
      <c r="F205" s="421"/>
      <c r="G205" s="390"/>
      <c r="H205" s="395">
        <v>8</v>
      </c>
      <c r="I205" s="393" t="s">
        <v>433</v>
      </c>
      <c r="J205" s="392">
        <v>2</v>
      </c>
      <c r="K205" s="394">
        <v>9</v>
      </c>
      <c r="L205" s="421"/>
      <c r="N205" s="394">
        <v>3</v>
      </c>
      <c r="O205" s="394">
        <v>6</v>
      </c>
    </row>
    <row r="206" spans="2:15" ht="12" customHeight="1">
      <c r="B206" s="398"/>
      <c r="C206" s="401"/>
      <c r="D206" s="398"/>
      <c r="E206" s="400"/>
      <c r="F206" s="429"/>
      <c r="G206" s="390"/>
      <c r="H206" s="395">
        <v>9</v>
      </c>
      <c r="I206" s="393" t="s">
        <v>443</v>
      </c>
      <c r="J206" s="392">
        <v>3</v>
      </c>
      <c r="K206" s="394">
        <v>7</v>
      </c>
      <c r="L206" s="421"/>
      <c r="N206" s="394">
        <v>4</v>
      </c>
      <c r="O206" s="394">
        <v>7</v>
      </c>
    </row>
    <row r="207" spans="2:15" ht="12" customHeight="1">
      <c r="B207" s="434"/>
      <c r="C207" s="202" t="s">
        <v>468</v>
      </c>
      <c r="D207" s="434">
        <f>SUM(D197:D206)</f>
        <v>25</v>
      </c>
      <c r="E207" s="35" t="s">
        <v>488</v>
      </c>
      <c r="F207" s="435"/>
      <c r="G207" s="390"/>
      <c r="H207" s="398">
        <v>10</v>
      </c>
      <c r="I207" s="399" t="s">
        <v>394</v>
      </c>
      <c r="J207" s="398">
        <v>5</v>
      </c>
      <c r="K207" s="400">
        <v>10</v>
      </c>
      <c r="L207" s="400"/>
      <c r="N207" s="394">
        <v>2</v>
      </c>
      <c r="O207" s="394">
        <v>5</v>
      </c>
    </row>
    <row r="208" spans="6:15" ht="12" customHeight="1">
      <c r="F208" s="12"/>
      <c r="G208" s="430"/>
      <c r="H208" s="434"/>
      <c r="I208" s="202" t="s">
        <v>466</v>
      </c>
      <c r="J208" s="434">
        <f>SUM(J198:J207)</f>
        <v>30</v>
      </c>
      <c r="K208" s="35" t="s">
        <v>489</v>
      </c>
      <c r="L208" s="435"/>
      <c r="N208" s="394">
        <v>5</v>
      </c>
      <c r="O208" s="394"/>
    </row>
    <row r="209" spans="2:10" ht="16.5" customHeight="1">
      <c r="B209" s="79"/>
      <c r="D209" s="79"/>
      <c r="E209" s="433" t="s">
        <v>490</v>
      </c>
      <c r="H209" s="437">
        <f>459/55</f>
        <v>8.345454545454546</v>
      </c>
      <c r="J209" s="79"/>
    </row>
    <row r="210" spans="1:12" ht="16.5">
      <c r="A210" s="402"/>
      <c r="B210" s="402"/>
      <c r="C210" s="402"/>
      <c r="D210" s="402"/>
      <c r="E210" s="153" t="s">
        <v>458</v>
      </c>
      <c r="F210" s="154"/>
      <c r="G210" s="154"/>
      <c r="H210" s="154"/>
      <c r="I210" s="154"/>
      <c r="J210" s="402"/>
      <c r="K210" s="402"/>
      <c r="L210" s="402"/>
    </row>
    <row r="211" spans="1:12" ht="15.75">
      <c r="A211" s="27"/>
      <c r="B211" s="27"/>
      <c r="C211" s="27" t="s">
        <v>399</v>
      </c>
      <c r="D211" s="403">
        <v>7.76</v>
      </c>
      <c r="E211" s="27"/>
      <c r="F211" s="27"/>
      <c r="G211" s="404"/>
      <c r="H211" s="27"/>
      <c r="I211" s="27" t="s">
        <v>439</v>
      </c>
      <c r="J211" s="404" t="s">
        <v>253</v>
      </c>
      <c r="K211" s="27"/>
      <c r="L211" s="27"/>
    </row>
    <row r="212" spans="1:12" ht="15.75">
      <c r="A212" s="115"/>
      <c r="B212" s="115"/>
      <c r="C212" s="115"/>
      <c r="D212" s="115"/>
      <c r="E212" s="115"/>
      <c r="F212" s="115"/>
      <c r="G212" s="405" t="s">
        <v>440</v>
      </c>
      <c r="H212" s="115"/>
      <c r="I212" s="115"/>
      <c r="J212" s="115"/>
      <c r="K212" s="115"/>
      <c r="L212" s="115"/>
    </row>
    <row r="213" spans="1:12" ht="14.25" customHeight="1">
      <c r="A213" s="406"/>
      <c r="B213" s="153"/>
      <c r="C213" s="153"/>
      <c r="D213" s="153"/>
      <c r="E213" s="153"/>
      <c r="F213" s="153"/>
      <c r="G213" s="153"/>
      <c r="H213" s="153"/>
      <c r="I213" s="153" t="s">
        <v>400</v>
      </c>
      <c r="J213" s="153"/>
      <c r="K213" s="153"/>
      <c r="L213" s="153"/>
    </row>
    <row r="214" spans="1:12" ht="17.25">
      <c r="A214" s="1"/>
      <c r="B214" s="118"/>
      <c r="C214" s="118" t="s">
        <v>292</v>
      </c>
      <c r="D214" s="118"/>
      <c r="E214" s="118" t="s">
        <v>408</v>
      </c>
      <c r="F214" s="118"/>
      <c r="G214" s="118"/>
      <c r="H214" s="118"/>
      <c r="I214" s="118" t="s">
        <v>401</v>
      </c>
      <c r="J214" s="118"/>
      <c r="K214" s="118"/>
      <c r="L214" s="118"/>
    </row>
    <row r="215" spans="2:12" ht="18">
      <c r="B215" s="407"/>
      <c r="C215" s="407"/>
      <c r="D215" s="407"/>
      <c r="E215" s="407"/>
      <c r="F215" s="407"/>
      <c r="G215" s="407"/>
      <c r="H215" s="407"/>
      <c r="I215" s="407"/>
      <c r="J215" s="407"/>
      <c r="K215" s="407"/>
      <c r="L215" s="407"/>
    </row>
    <row r="218" spans="1:12" ht="15.75">
      <c r="A218" s="117"/>
      <c r="B218" s="117"/>
      <c r="C218" s="117" t="s">
        <v>186</v>
      </c>
      <c r="D218" s="117"/>
      <c r="E218" s="117" t="s">
        <v>402</v>
      </c>
      <c r="F218" s="117"/>
      <c r="G218" s="117"/>
      <c r="H218" s="117"/>
      <c r="I218" s="651" t="s">
        <v>403</v>
      </c>
      <c r="J218" s="651"/>
      <c r="K218" s="117"/>
      <c r="L218" s="117"/>
    </row>
    <row r="219" spans="2:10" ht="16.5" customHeight="1">
      <c r="B219" s="372" t="s">
        <v>350</v>
      </c>
      <c r="C219" s="373"/>
      <c r="D219" s="79"/>
      <c r="G219" s="374" t="s">
        <v>351</v>
      </c>
      <c r="H219" s="375"/>
      <c r="J219" s="79"/>
    </row>
    <row r="220" spans="2:10" ht="17.25" customHeight="1">
      <c r="B220" s="79"/>
      <c r="C220" s="374" t="s">
        <v>0</v>
      </c>
      <c r="D220" s="79"/>
      <c r="F220" s="376"/>
      <c r="H220" s="79"/>
      <c r="I220" s="377" t="s">
        <v>352</v>
      </c>
      <c r="J220" s="79"/>
    </row>
    <row r="221" spans="1:12" ht="20.25">
      <c r="A221" s="115"/>
      <c r="B221" s="374"/>
      <c r="C221" s="115"/>
      <c r="D221" s="378"/>
      <c r="E221" s="115"/>
      <c r="F221" s="376" t="s">
        <v>353</v>
      </c>
      <c r="G221" s="115"/>
      <c r="H221" s="378"/>
      <c r="I221" s="115"/>
      <c r="J221" s="378"/>
      <c r="K221" s="115"/>
      <c r="L221" s="115"/>
    </row>
    <row r="222" spans="1:12" ht="23.25" customHeight="1">
      <c r="A222" s="117"/>
      <c r="B222" s="414"/>
      <c r="C222" s="117" t="s">
        <v>354</v>
      </c>
      <c r="D222" s="379" t="s">
        <v>166</v>
      </c>
      <c r="E222" s="379"/>
      <c r="F222" s="380"/>
      <c r="G222" s="690" t="s">
        <v>29</v>
      </c>
      <c r="H222" s="690"/>
      <c r="I222" s="117" t="s">
        <v>404</v>
      </c>
      <c r="J222" s="381" t="s">
        <v>197</v>
      </c>
      <c r="L222" s="117"/>
    </row>
    <row r="223" spans="1:12" ht="13.5" customHeight="1">
      <c r="A223" s="117"/>
      <c r="B223" s="370"/>
      <c r="C223" s="117" t="s">
        <v>405</v>
      </c>
      <c r="D223" s="603" t="s">
        <v>461</v>
      </c>
      <c r="E223" s="603"/>
      <c r="F223" s="381"/>
      <c r="G223" s="117"/>
      <c r="H223" s="370"/>
      <c r="I223" s="117" t="s">
        <v>355</v>
      </c>
      <c r="J223" s="381" t="s">
        <v>407</v>
      </c>
      <c r="K223" s="117"/>
      <c r="L223" s="117"/>
    </row>
    <row r="224" spans="1:12" ht="13.5" customHeight="1">
      <c r="A224" s="117"/>
      <c r="B224" s="370"/>
      <c r="C224" s="117" t="s">
        <v>356</v>
      </c>
      <c r="D224" s="382"/>
      <c r="E224" s="117"/>
      <c r="F224" s="383"/>
      <c r="G224" s="117"/>
      <c r="H224" s="370"/>
      <c r="I224" s="117" t="s">
        <v>409</v>
      </c>
      <c r="J224" s="370"/>
      <c r="K224" s="117"/>
      <c r="L224" s="117"/>
    </row>
    <row r="225" spans="1:12" ht="13.5" customHeight="1">
      <c r="A225" s="408"/>
      <c r="B225" s="409"/>
      <c r="C225" s="408" t="s">
        <v>410</v>
      </c>
      <c r="D225" s="410" t="s">
        <v>411</v>
      </c>
      <c r="E225" s="408"/>
      <c r="F225" s="411"/>
      <c r="G225" s="411"/>
      <c r="H225" s="408"/>
      <c r="I225" s="408" t="s">
        <v>412</v>
      </c>
      <c r="J225" s="408" t="s">
        <v>413</v>
      </c>
      <c r="K225" s="410"/>
      <c r="L225" s="408"/>
    </row>
    <row r="226" spans="1:12" ht="13.5" customHeight="1">
      <c r="A226" s="115"/>
      <c r="B226" s="378"/>
      <c r="C226" s="1" t="s">
        <v>357</v>
      </c>
      <c r="D226" s="378"/>
      <c r="E226" s="115"/>
      <c r="F226" s="115"/>
      <c r="G226" s="115"/>
      <c r="H226" s="378"/>
      <c r="I226" s="1" t="s">
        <v>406</v>
      </c>
      <c r="J226" s="378"/>
      <c r="K226" s="115"/>
      <c r="L226" s="115"/>
    </row>
    <row r="227" spans="1:12" ht="13.5" customHeight="1">
      <c r="A227" s="115"/>
      <c r="B227" s="378"/>
      <c r="C227" s="1"/>
      <c r="D227" s="378"/>
      <c r="E227" s="115"/>
      <c r="F227" s="115"/>
      <c r="G227" s="115"/>
      <c r="H227" s="378"/>
      <c r="I227" s="1"/>
      <c r="J227" s="378"/>
      <c r="K227" s="115"/>
      <c r="L227" s="115"/>
    </row>
    <row r="228" spans="1:12" ht="12.75">
      <c r="A228" s="79"/>
      <c r="B228" s="688" t="s">
        <v>358</v>
      </c>
      <c r="C228" s="688" t="s">
        <v>359</v>
      </c>
      <c r="D228" s="688" t="s">
        <v>360</v>
      </c>
      <c r="E228" s="689" t="s">
        <v>361</v>
      </c>
      <c r="F228" s="691"/>
      <c r="G228" s="385"/>
      <c r="H228" s="688" t="s">
        <v>358</v>
      </c>
      <c r="I228" s="688" t="s">
        <v>359</v>
      </c>
      <c r="J228" s="688" t="s">
        <v>360</v>
      </c>
      <c r="K228" s="689" t="s">
        <v>361</v>
      </c>
      <c r="L228" s="689"/>
    </row>
    <row r="229" spans="1:12" ht="12.75">
      <c r="A229" s="369"/>
      <c r="B229" s="680"/>
      <c r="C229" s="570"/>
      <c r="D229" s="680"/>
      <c r="E229" s="384" t="s">
        <v>362</v>
      </c>
      <c r="F229" s="384" t="s">
        <v>363</v>
      </c>
      <c r="G229" s="386"/>
      <c r="H229" s="688"/>
      <c r="I229" s="579"/>
      <c r="J229" s="688"/>
      <c r="K229" s="384" t="s">
        <v>362</v>
      </c>
      <c r="L229" s="384" t="s">
        <v>363</v>
      </c>
    </row>
    <row r="230" spans="2:15" ht="12" customHeight="1">
      <c r="B230" s="387">
        <v>1</v>
      </c>
      <c r="C230" s="388" t="s">
        <v>364</v>
      </c>
      <c r="D230" s="387">
        <v>3</v>
      </c>
      <c r="E230" s="389">
        <v>5</v>
      </c>
      <c r="F230" s="421"/>
      <c r="G230" s="390"/>
      <c r="H230" s="395">
        <v>1</v>
      </c>
      <c r="I230" s="393" t="s">
        <v>365</v>
      </c>
      <c r="J230" s="392">
        <v>2</v>
      </c>
      <c r="K230" s="394">
        <v>8</v>
      </c>
      <c r="L230" s="421"/>
      <c r="N230" s="389">
        <v>1</v>
      </c>
      <c r="O230" s="394">
        <v>2</v>
      </c>
    </row>
    <row r="231" spans="2:15" ht="12" customHeight="1">
      <c r="B231" s="392">
        <v>2</v>
      </c>
      <c r="C231" s="393" t="s">
        <v>372</v>
      </c>
      <c r="D231" s="392">
        <v>3</v>
      </c>
      <c r="E231" s="394">
        <v>7</v>
      </c>
      <c r="F231" s="421"/>
      <c r="G231" s="390"/>
      <c r="H231" s="391">
        <v>2</v>
      </c>
      <c r="I231" s="393" t="s">
        <v>366</v>
      </c>
      <c r="J231" s="392">
        <v>3</v>
      </c>
      <c r="K231" s="394">
        <v>6</v>
      </c>
      <c r="L231" s="421"/>
      <c r="N231" s="394">
        <v>2</v>
      </c>
      <c r="O231" s="394"/>
    </row>
    <row r="232" spans="2:15" ht="12" customHeight="1">
      <c r="B232" s="392">
        <v>3</v>
      </c>
      <c r="C232" s="393" t="s">
        <v>422</v>
      </c>
      <c r="D232" s="392">
        <v>4</v>
      </c>
      <c r="E232" s="394">
        <v>7</v>
      </c>
      <c r="F232" s="421"/>
      <c r="G232" s="390"/>
      <c r="H232" s="395">
        <v>3</v>
      </c>
      <c r="I232" s="393" t="s">
        <v>374</v>
      </c>
      <c r="J232" s="392">
        <v>3</v>
      </c>
      <c r="K232" s="394">
        <v>6</v>
      </c>
      <c r="L232" s="421"/>
      <c r="N232" s="394">
        <v>1</v>
      </c>
      <c r="O232" s="394">
        <v>1</v>
      </c>
    </row>
    <row r="233" spans="2:15" ht="12" customHeight="1">
      <c r="B233" s="392">
        <v>4</v>
      </c>
      <c r="C233" s="393" t="s">
        <v>380</v>
      </c>
      <c r="D233" s="392">
        <v>3</v>
      </c>
      <c r="E233" s="394">
        <v>7</v>
      </c>
      <c r="F233" s="421"/>
      <c r="G233" s="390"/>
      <c r="H233" s="395">
        <v>4</v>
      </c>
      <c r="I233" s="393" t="s">
        <v>385</v>
      </c>
      <c r="J233" s="392">
        <v>3</v>
      </c>
      <c r="K233" s="394">
        <v>8</v>
      </c>
      <c r="L233" s="421"/>
      <c r="N233" s="394">
        <v>5</v>
      </c>
      <c r="O233" s="394">
        <v>2</v>
      </c>
    </row>
    <row r="234" spans="2:15" ht="12" customHeight="1">
      <c r="B234" s="392">
        <v>5</v>
      </c>
      <c r="C234" s="393" t="s">
        <v>416</v>
      </c>
      <c r="D234" s="392">
        <v>4</v>
      </c>
      <c r="E234" s="394">
        <v>8</v>
      </c>
      <c r="F234" s="421"/>
      <c r="G234" s="390"/>
      <c r="H234" s="395">
        <v>5</v>
      </c>
      <c r="I234" s="393" t="s">
        <v>375</v>
      </c>
      <c r="J234" s="392">
        <v>4</v>
      </c>
      <c r="K234" s="394">
        <v>6</v>
      </c>
      <c r="L234" s="421"/>
      <c r="N234" s="394"/>
      <c r="O234" s="394">
        <v>2</v>
      </c>
    </row>
    <row r="235" spans="2:15" ht="12" customHeight="1">
      <c r="B235" s="392">
        <v>6</v>
      </c>
      <c r="C235" s="393" t="s">
        <v>382</v>
      </c>
      <c r="D235" s="392">
        <v>5</v>
      </c>
      <c r="E235" s="394">
        <v>7</v>
      </c>
      <c r="F235" s="421"/>
      <c r="G235" s="390"/>
      <c r="H235" s="395">
        <v>6</v>
      </c>
      <c r="I235" s="393" t="s">
        <v>419</v>
      </c>
      <c r="J235" s="392">
        <v>4</v>
      </c>
      <c r="K235" s="394">
        <v>7</v>
      </c>
      <c r="L235" s="421"/>
      <c r="N235" s="394"/>
      <c r="O235" s="394"/>
    </row>
    <row r="236" spans="2:15" ht="12" customHeight="1">
      <c r="B236" s="392">
        <v>7</v>
      </c>
      <c r="C236" s="424" t="s">
        <v>418</v>
      </c>
      <c r="D236" s="423">
        <v>3</v>
      </c>
      <c r="E236" s="425">
        <v>6</v>
      </c>
      <c r="F236" s="421"/>
      <c r="G236" s="390"/>
      <c r="H236" s="395">
        <v>7</v>
      </c>
      <c r="I236" s="393" t="s">
        <v>392</v>
      </c>
      <c r="J236" s="392">
        <v>2</v>
      </c>
      <c r="K236" s="394">
        <v>9</v>
      </c>
      <c r="L236" s="421"/>
      <c r="N236" s="394"/>
      <c r="O236" s="394"/>
    </row>
    <row r="237" spans="2:15" ht="12" customHeight="1">
      <c r="B237" s="398"/>
      <c r="C237" s="399"/>
      <c r="D237" s="398"/>
      <c r="E237" s="400"/>
      <c r="F237" s="400"/>
      <c r="G237" s="390"/>
      <c r="H237" s="398">
        <v>8</v>
      </c>
      <c r="I237" s="399" t="s">
        <v>397</v>
      </c>
      <c r="J237" s="398">
        <v>2</v>
      </c>
      <c r="K237" s="400">
        <v>8</v>
      </c>
      <c r="L237" s="400"/>
      <c r="N237" s="394"/>
      <c r="O237" s="394"/>
    </row>
    <row r="238" spans="2:15" ht="12" customHeight="1">
      <c r="B238" s="434"/>
      <c r="C238" s="202" t="s">
        <v>472</v>
      </c>
      <c r="D238" s="434">
        <f>SUM(D230:D237)</f>
        <v>25</v>
      </c>
      <c r="E238" s="35" t="s">
        <v>475</v>
      </c>
      <c r="F238" s="435"/>
      <c r="G238" s="12"/>
      <c r="H238" s="434"/>
      <c r="I238" s="202" t="s">
        <v>473</v>
      </c>
      <c r="J238" s="434">
        <f>SUM(J230:J237)</f>
        <v>23</v>
      </c>
      <c r="K238" s="35" t="s">
        <v>476</v>
      </c>
      <c r="L238" s="435"/>
      <c r="N238" s="394"/>
      <c r="O238" s="394"/>
    </row>
    <row r="239" spans="2:15" ht="7.5" customHeight="1">
      <c r="B239" s="422"/>
      <c r="C239" s="431"/>
      <c r="D239" s="422"/>
      <c r="E239" s="404"/>
      <c r="F239" s="403"/>
      <c r="G239" s="12"/>
      <c r="H239" s="422"/>
      <c r="I239" s="431"/>
      <c r="J239" s="422"/>
      <c r="K239" s="404"/>
      <c r="L239" s="403"/>
      <c r="N239" s="394"/>
      <c r="O239" s="394"/>
    </row>
    <row r="240" spans="2:15" ht="12" customHeight="1">
      <c r="B240" s="422"/>
      <c r="C240" s="431"/>
      <c r="D240" s="432"/>
      <c r="E240" s="433" t="s">
        <v>478</v>
      </c>
      <c r="F240" s="403"/>
      <c r="G240" s="12"/>
      <c r="H240" s="404">
        <f>332/48</f>
        <v>6.916666666666667</v>
      </c>
      <c r="I240" s="431"/>
      <c r="J240" s="422"/>
      <c r="K240" s="404"/>
      <c r="L240" s="403"/>
      <c r="N240" s="394"/>
      <c r="O240" s="394"/>
    </row>
    <row r="241" spans="2:15" ht="6.75" customHeight="1">
      <c r="B241" s="426"/>
      <c r="C241" s="267"/>
      <c r="D241" s="426"/>
      <c r="E241" s="427"/>
      <c r="F241" s="427" t="s">
        <v>477</v>
      </c>
      <c r="G241" s="12"/>
      <c r="H241" s="426"/>
      <c r="I241" s="267"/>
      <c r="J241" s="426"/>
      <c r="K241" s="427"/>
      <c r="L241" s="427"/>
      <c r="N241" s="394"/>
      <c r="O241" s="394"/>
    </row>
    <row r="242" spans="2:15" ht="12" customHeight="1">
      <c r="B242" s="419">
        <v>1</v>
      </c>
      <c r="C242" s="420" t="s">
        <v>371</v>
      </c>
      <c r="D242" s="419">
        <v>5</v>
      </c>
      <c r="E242" s="421">
        <v>9</v>
      </c>
      <c r="F242" s="421">
        <f aca="true" t="shared" si="0" ref="F242:F248">E242*D242</f>
        <v>45</v>
      </c>
      <c r="G242" s="390"/>
      <c r="H242" s="391">
        <v>1</v>
      </c>
      <c r="I242" s="420" t="s">
        <v>424</v>
      </c>
      <c r="J242" s="419">
        <v>4</v>
      </c>
      <c r="K242" s="421">
        <v>9</v>
      </c>
      <c r="L242" s="421"/>
      <c r="N242" s="394">
        <v>6</v>
      </c>
      <c r="O242" s="394">
        <v>4</v>
      </c>
    </row>
    <row r="243" spans="2:15" ht="12" customHeight="1">
      <c r="B243" s="392">
        <v>2</v>
      </c>
      <c r="C243" s="393" t="s">
        <v>376</v>
      </c>
      <c r="D243" s="392">
        <v>3</v>
      </c>
      <c r="E243" s="394">
        <v>8</v>
      </c>
      <c r="F243" s="421">
        <f t="shared" si="0"/>
        <v>24</v>
      </c>
      <c r="G243" s="390"/>
      <c r="H243" s="395">
        <v>2</v>
      </c>
      <c r="I243" s="393" t="s">
        <v>373</v>
      </c>
      <c r="J243" s="392">
        <v>5</v>
      </c>
      <c r="K243" s="394">
        <v>8</v>
      </c>
      <c r="L243" s="421"/>
      <c r="N243" s="394">
        <v>3</v>
      </c>
      <c r="O243" s="394">
        <v>5</v>
      </c>
    </row>
    <row r="244" spans="2:15" ht="12" customHeight="1">
      <c r="B244" s="392">
        <v>3</v>
      </c>
      <c r="C244" s="393" t="s">
        <v>417</v>
      </c>
      <c r="D244" s="392">
        <v>4</v>
      </c>
      <c r="E244" s="394">
        <v>8</v>
      </c>
      <c r="F244" s="421">
        <f t="shared" si="0"/>
        <v>32</v>
      </c>
      <c r="G244" s="390"/>
      <c r="H244" s="395">
        <v>3</v>
      </c>
      <c r="I244" s="393" t="s">
        <v>389</v>
      </c>
      <c r="J244" s="392">
        <v>3</v>
      </c>
      <c r="K244" s="394">
        <v>7</v>
      </c>
      <c r="L244" s="421"/>
      <c r="N244" s="394">
        <v>4</v>
      </c>
      <c r="O244" s="413">
        <v>6</v>
      </c>
    </row>
    <row r="245" spans="2:15" ht="12" customHeight="1">
      <c r="B245" s="392">
        <v>4</v>
      </c>
      <c r="C245" s="393" t="s">
        <v>420</v>
      </c>
      <c r="D245" s="392">
        <v>3</v>
      </c>
      <c r="E245" s="394">
        <v>6</v>
      </c>
      <c r="F245" s="421">
        <f t="shared" si="0"/>
        <v>18</v>
      </c>
      <c r="G245" s="390"/>
      <c r="H245" s="395">
        <v>4</v>
      </c>
      <c r="I245" s="393" t="s">
        <v>377</v>
      </c>
      <c r="J245" s="392">
        <v>2</v>
      </c>
      <c r="K245" s="394">
        <v>7</v>
      </c>
      <c r="L245" s="421"/>
      <c r="N245" s="394">
        <v>3</v>
      </c>
      <c r="O245" s="394">
        <v>4</v>
      </c>
    </row>
    <row r="246" spans="2:15" ht="12" customHeight="1">
      <c r="B246" s="392">
        <v>5</v>
      </c>
      <c r="C246" s="393" t="s">
        <v>384</v>
      </c>
      <c r="D246" s="392">
        <v>3</v>
      </c>
      <c r="E246" s="394">
        <v>8</v>
      </c>
      <c r="F246" s="421">
        <f t="shared" si="0"/>
        <v>24</v>
      </c>
      <c r="G246" s="390"/>
      <c r="H246" s="395">
        <v>5</v>
      </c>
      <c r="I246" s="393" t="s">
        <v>367</v>
      </c>
      <c r="J246" s="392">
        <v>2</v>
      </c>
      <c r="K246" s="394">
        <v>6</v>
      </c>
      <c r="L246" s="421"/>
      <c r="N246" s="394">
        <v>1</v>
      </c>
      <c r="O246" s="394">
        <v>5</v>
      </c>
    </row>
    <row r="247" spans="2:15" ht="12" customHeight="1">
      <c r="B247" s="423">
        <v>6</v>
      </c>
      <c r="C247" s="424" t="s">
        <v>387</v>
      </c>
      <c r="D247" s="423">
        <v>3</v>
      </c>
      <c r="E247" s="425">
        <v>8</v>
      </c>
      <c r="F247" s="421">
        <f t="shared" si="0"/>
        <v>24</v>
      </c>
      <c r="G247" s="390"/>
      <c r="H247" s="395">
        <v>6</v>
      </c>
      <c r="I247" s="393" t="s">
        <v>421</v>
      </c>
      <c r="J247" s="392">
        <v>4</v>
      </c>
      <c r="K247" s="394">
        <v>9</v>
      </c>
      <c r="L247" s="421"/>
      <c r="N247" s="394">
        <v>3</v>
      </c>
      <c r="O247" s="394">
        <v>6</v>
      </c>
    </row>
    <row r="248" spans="2:15" ht="12" customHeight="1">
      <c r="B248" s="398">
        <v>7</v>
      </c>
      <c r="C248" s="399" t="s">
        <v>428</v>
      </c>
      <c r="D248" s="398">
        <v>5</v>
      </c>
      <c r="E248" s="400">
        <v>6</v>
      </c>
      <c r="F248" s="421">
        <f t="shared" si="0"/>
        <v>30</v>
      </c>
      <c r="G248" s="390"/>
      <c r="H248" s="398">
        <v>7</v>
      </c>
      <c r="I248" s="399" t="s">
        <v>423</v>
      </c>
      <c r="J248" s="398">
        <v>3</v>
      </c>
      <c r="K248" s="400">
        <v>8</v>
      </c>
      <c r="L248" s="400"/>
      <c r="N248" s="394">
        <v>1</v>
      </c>
      <c r="O248" s="394"/>
    </row>
    <row r="249" spans="2:15" ht="12" customHeight="1">
      <c r="B249" s="434"/>
      <c r="C249" s="202" t="s">
        <v>474</v>
      </c>
      <c r="D249" s="434">
        <f>SUM(D242:D248)</f>
        <v>26</v>
      </c>
      <c r="E249" s="35" t="s">
        <v>481</v>
      </c>
      <c r="F249" s="435">
        <f>SUM(F242:F248)/26</f>
        <v>7.576923076923077</v>
      </c>
      <c r="G249" s="12"/>
      <c r="H249" s="434"/>
      <c r="I249" s="202" t="s">
        <v>470</v>
      </c>
      <c r="J249" s="434">
        <f>SUM(J242:J248)</f>
        <v>23</v>
      </c>
      <c r="K249" s="35" t="s">
        <v>471</v>
      </c>
      <c r="L249" s="435"/>
      <c r="N249" s="394"/>
      <c r="O249" s="394"/>
    </row>
    <row r="250" spans="2:15" ht="6" customHeight="1">
      <c r="B250" s="422"/>
      <c r="C250" s="210"/>
      <c r="D250" s="422"/>
      <c r="E250" s="404"/>
      <c r="F250" s="404"/>
      <c r="G250" s="12"/>
      <c r="H250" s="422"/>
      <c r="I250" s="210"/>
      <c r="J250" s="422"/>
      <c r="K250" s="404"/>
      <c r="L250" s="404"/>
      <c r="N250" s="394"/>
      <c r="O250" s="394"/>
    </row>
    <row r="251" spans="2:15" ht="15.75" customHeight="1">
      <c r="B251" s="422"/>
      <c r="C251" s="210"/>
      <c r="D251" s="422"/>
      <c r="E251" s="433" t="s">
        <v>479</v>
      </c>
      <c r="F251" s="404"/>
      <c r="G251" s="12"/>
      <c r="H251" s="404">
        <f>380/49</f>
        <v>7.755102040816326</v>
      </c>
      <c r="I251" s="210"/>
      <c r="J251" s="422"/>
      <c r="K251" s="404"/>
      <c r="L251" s="404"/>
      <c r="N251" s="394"/>
      <c r="O251" s="394"/>
    </row>
    <row r="252" spans="2:15" ht="5.25" customHeight="1">
      <c r="B252" s="426"/>
      <c r="C252" s="267"/>
      <c r="D252" s="426"/>
      <c r="E252" s="427"/>
      <c r="F252" s="427"/>
      <c r="G252" s="12"/>
      <c r="H252" s="426"/>
      <c r="I252" s="428"/>
      <c r="J252" s="428"/>
      <c r="K252" s="428"/>
      <c r="L252" s="428"/>
      <c r="N252" s="394">
        <v>1</v>
      </c>
      <c r="O252" s="394">
        <v>6</v>
      </c>
    </row>
    <row r="253" spans="2:15" ht="12" customHeight="1">
      <c r="B253" s="419">
        <v>1</v>
      </c>
      <c r="C253" s="420" t="s">
        <v>368</v>
      </c>
      <c r="D253" s="419">
        <v>4</v>
      </c>
      <c r="E253" s="421">
        <v>6</v>
      </c>
      <c r="F253" s="421"/>
      <c r="G253" s="390"/>
      <c r="H253" s="391">
        <v>1</v>
      </c>
      <c r="I253" s="420" t="s">
        <v>381</v>
      </c>
      <c r="J253" s="419">
        <v>3</v>
      </c>
      <c r="K253" s="421">
        <v>7</v>
      </c>
      <c r="L253" s="421"/>
      <c r="N253" s="394">
        <v>3</v>
      </c>
      <c r="O253" s="394"/>
    </row>
    <row r="254" spans="2:15" ht="12" customHeight="1">
      <c r="B254" s="392">
        <v>2</v>
      </c>
      <c r="C254" s="393" t="s">
        <v>429</v>
      </c>
      <c r="D254" s="392">
        <v>2</v>
      </c>
      <c r="E254" s="394">
        <v>7</v>
      </c>
      <c r="F254" s="421"/>
      <c r="G254" s="390"/>
      <c r="H254" s="395">
        <v>2</v>
      </c>
      <c r="I254" s="393" t="s">
        <v>431</v>
      </c>
      <c r="J254" s="392">
        <v>3</v>
      </c>
      <c r="K254" s="394">
        <v>7</v>
      </c>
      <c r="L254" s="421"/>
      <c r="N254" s="394">
        <v>2</v>
      </c>
      <c r="O254" s="394">
        <v>6</v>
      </c>
    </row>
    <row r="255" spans="2:15" ht="12" customHeight="1">
      <c r="B255" s="392">
        <v>3</v>
      </c>
      <c r="C255" s="393" t="s">
        <v>379</v>
      </c>
      <c r="D255" s="392">
        <v>5</v>
      </c>
      <c r="E255" s="394">
        <v>9</v>
      </c>
      <c r="F255" s="421"/>
      <c r="G255" s="390"/>
      <c r="H255" s="395">
        <v>3</v>
      </c>
      <c r="I255" s="393" t="s">
        <v>383</v>
      </c>
      <c r="J255" s="392">
        <v>3</v>
      </c>
      <c r="K255" s="394">
        <v>8</v>
      </c>
      <c r="L255" s="421"/>
      <c r="N255" s="394">
        <v>3</v>
      </c>
      <c r="O255" s="394"/>
    </row>
    <row r="256" spans="2:15" ht="12" customHeight="1">
      <c r="B256" s="392">
        <v>4</v>
      </c>
      <c r="C256" s="393" t="s">
        <v>378</v>
      </c>
      <c r="D256" s="392">
        <v>4</v>
      </c>
      <c r="E256" s="394">
        <v>8</v>
      </c>
      <c r="F256" s="421"/>
      <c r="G256" s="390"/>
      <c r="H256" s="395">
        <v>4</v>
      </c>
      <c r="I256" s="393" t="s">
        <v>430</v>
      </c>
      <c r="J256" s="412">
        <v>2</v>
      </c>
      <c r="K256" s="413">
        <v>9</v>
      </c>
      <c r="L256" s="421"/>
      <c r="N256" s="394">
        <v>4</v>
      </c>
      <c r="O256" s="394"/>
    </row>
    <row r="257" spans="2:15" ht="12" customHeight="1">
      <c r="B257" s="392">
        <v>5</v>
      </c>
      <c r="C257" s="393" t="s">
        <v>425</v>
      </c>
      <c r="D257" s="392">
        <v>3</v>
      </c>
      <c r="E257" s="394">
        <v>8</v>
      </c>
      <c r="F257" s="421"/>
      <c r="G257" s="390"/>
      <c r="H257" s="395">
        <v>5</v>
      </c>
      <c r="I257" s="393" t="s">
        <v>370</v>
      </c>
      <c r="J257" s="392">
        <v>4</v>
      </c>
      <c r="K257" s="394">
        <v>6</v>
      </c>
      <c r="L257" s="421"/>
      <c r="N257" s="394"/>
      <c r="O257" s="394"/>
    </row>
    <row r="258" spans="2:15" ht="12" customHeight="1">
      <c r="B258" s="392">
        <v>6</v>
      </c>
      <c r="C258" s="393" t="s">
        <v>426</v>
      </c>
      <c r="D258" s="392">
        <v>2</v>
      </c>
      <c r="E258" s="394">
        <v>8</v>
      </c>
      <c r="F258" s="421"/>
      <c r="G258" s="390"/>
      <c r="H258" s="395">
        <v>6</v>
      </c>
      <c r="I258" s="393" t="s">
        <v>435</v>
      </c>
      <c r="J258" s="392">
        <v>2</v>
      </c>
      <c r="K258" s="394">
        <v>8</v>
      </c>
      <c r="L258" s="421"/>
      <c r="N258" s="394">
        <v>1</v>
      </c>
      <c r="O258" s="394">
        <v>6</v>
      </c>
    </row>
    <row r="259" spans="2:15" ht="12" customHeight="1">
      <c r="B259" s="392">
        <v>7</v>
      </c>
      <c r="C259" s="393" t="s">
        <v>432</v>
      </c>
      <c r="D259" s="392">
        <v>3</v>
      </c>
      <c r="E259" s="394">
        <v>9</v>
      </c>
      <c r="F259" s="421"/>
      <c r="G259" s="390"/>
      <c r="H259" s="395">
        <v>7</v>
      </c>
      <c r="I259" s="393" t="s">
        <v>427</v>
      </c>
      <c r="J259" s="392">
        <v>3</v>
      </c>
      <c r="K259" s="394">
        <v>9</v>
      </c>
      <c r="L259" s="421"/>
      <c r="N259" s="394">
        <v>2</v>
      </c>
      <c r="O259" s="394">
        <v>7</v>
      </c>
    </row>
    <row r="260" spans="2:15" ht="12" customHeight="1">
      <c r="B260" s="392">
        <v>8</v>
      </c>
      <c r="C260" s="393" t="s">
        <v>391</v>
      </c>
      <c r="D260" s="392">
        <v>2</v>
      </c>
      <c r="E260" s="394">
        <v>10</v>
      </c>
      <c r="F260" s="421"/>
      <c r="G260" s="390"/>
      <c r="H260" s="395">
        <v>8</v>
      </c>
      <c r="I260" s="393" t="s">
        <v>433</v>
      </c>
      <c r="J260" s="392">
        <v>2</v>
      </c>
      <c r="K260" s="394">
        <v>8</v>
      </c>
      <c r="L260" s="421"/>
      <c r="N260" s="394">
        <v>3</v>
      </c>
      <c r="O260" s="394">
        <v>6</v>
      </c>
    </row>
    <row r="261" spans="2:15" ht="12" customHeight="1">
      <c r="B261" s="398"/>
      <c r="C261" s="401"/>
      <c r="D261" s="398"/>
      <c r="E261" s="400"/>
      <c r="F261" s="429"/>
      <c r="G261" s="390"/>
      <c r="H261" s="395">
        <v>9</v>
      </c>
      <c r="I261" s="393" t="s">
        <v>443</v>
      </c>
      <c r="J261" s="392">
        <v>3</v>
      </c>
      <c r="K261" s="394">
        <v>8</v>
      </c>
      <c r="L261" s="421"/>
      <c r="N261" s="394">
        <v>4</v>
      </c>
      <c r="O261" s="394">
        <v>7</v>
      </c>
    </row>
    <row r="262" spans="2:15" ht="12" customHeight="1">
      <c r="B262" s="434"/>
      <c r="C262" s="202" t="s">
        <v>468</v>
      </c>
      <c r="D262" s="434">
        <f>SUM(D252:D261)</f>
        <v>25</v>
      </c>
      <c r="E262" s="35" t="s">
        <v>469</v>
      </c>
      <c r="F262" s="435"/>
      <c r="G262" s="390"/>
      <c r="H262" s="398">
        <v>10</v>
      </c>
      <c r="I262" s="399" t="s">
        <v>394</v>
      </c>
      <c r="J262" s="398">
        <v>5</v>
      </c>
      <c r="K262" s="400">
        <v>10</v>
      </c>
      <c r="L262" s="400"/>
      <c r="N262" s="394">
        <v>2</v>
      </c>
      <c r="O262" s="394">
        <v>5</v>
      </c>
    </row>
    <row r="263" spans="6:15" ht="12" customHeight="1">
      <c r="F263" s="12"/>
      <c r="G263" s="430"/>
      <c r="H263" s="434"/>
      <c r="I263" s="202" t="s">
        <v>466</v>
      </c>
      <c r="J263" s="434">
        <f>SUM(J253:J262)</f>
        <v>30</v>
      </c>
      <c r="K263" s="35" t="s">
        <v>467</v>
      </c>
      <c r="L263" s="435"/>
      <c r="N263" s="394">
        <v>5</v>
      </c>
      <c r="O263" s="394"/>
    </row>
    <row r="264" spans="2:10" ht="15" customHeight="1">
      <c r="B264" s="79"/>
      <c r="D264" s="79"/>
      <c r="E264" s="433" t="s">
        <v>490</v>
      </c>
      <c r="H264" s="437">
        <f>443/55</f>
        <v>8.054545454545455</v>
      </c>
      <c r="J264" s="79"/>
    </row>
    <row r="265" spans="1:12" ht="16.5">
      <c r="A265" s="402"/>
      <c r="B265" s="402"/>
      <c r="C265" s="402"/>
      <c r="D265" s="402"/>
      <c r="E265" s="153" t="s">
        <v>458</v>
      </c>
      <c r="F265" s="154"/>
      <c r="G265" s="154"/>
      <c r="H265" s="154"/>
      <c r="I265" s="154"/>
      <c r="J265" s="402"/>
      <c r="K265" s="402"/>
      <c r="L265" s="402"/>
    </row>
    <row r="266" spans="1:12" ht="15.75">
      <c r="A266" s="27"/>
      <c r="B266" s="27"/>
      <c r="C266" s="27" t="s">
        <v>399</v>
      </c>
      <c r="D266" s="403">
        <v>7.54</v>
      </c>
      <c r="E266" s="27"/>
      <c r="F266" s="27"/>
      <c r="G266" s="404"/>
      <c r="H266" s="27"/>
      <c r="I266" s="27" t="s">
        <v>439</v>
      </c>
      <c r="J266" s="404" t="s">
        <v>253</v>
      </c>
      <c r="K266" s="27"/>
      <c r="L266" s="27"/>
    </row>
    <row r="267" spans="1:12" ht="15.75">
      <c r="A267" s="115"/>
      <c r="B267" s="115"/>
      <c r="C267" s="115"/>
      <c r="D267" s="115"/>
      <c r="E267" s="115"/>
      <c r="F267" s="115"/>
      <c r="G267" s="405" t="s">
        <v>440</v>
      </c>
      <c r="H267" s="115"/>
      <c r="I267" s="115"/>
      <c r="J267" s="115"/>
      <c r="K267" s="115"/>
      <c r="L267" s="115"/>
    </row>
    <row r="268" spans="1:12" ht="14.25" customHeight="1">
      <c r="A268" s="406"/>
      <c r="B268" s="153"/>
      <c r="C268" s="153"/>
      <c r="D268" s="153"/>
      <c r="E268" s="153"/>
      <c r="F268" s="153"/>
      <c r="G268" s="153"/>
      <c r="H268" s="153"/>
      <c r="I268" s="153" t="s">
        <v>400</v>
      </c>
      <c r="J268" s="153"/>
      <c r="K268" s="153"/>
      <c r="L268" s="153"/>
    </row>
    <row r="269" spans="1:12" ht="17.25">
      <c r="A269" s="1"/>
      <c r="B269" s="118"/>
      <c r="C269" s="118" t="s">
        <v>292</v>
      </c>
      <c r="D269" s="118"/>
      <c r="E269" s="118" t="s">
        <v>408</v>
      </c>
      <c r="F269" s="118"/>
      <c r="G269" s="118"/>
      <c r="H269" s="118"/>
      <c r="I269" s="118" t="s">
        <v>401</v>
      </c>
      <c r="J269" s="118"/>
      <c r="K269" s="118"/>
      <c r="L269" s="118"/>
    </row>
    <row r="270" spans="2:12" ht="18">
      <c r="B270" s="407"/>
      <c r="C270" s="407"/>
      <c r="D270" s="407"/>
      <c r="E270" s="407"/>
      <c r="F270" s="407"/>
      <c r="G270" s="407"/>
      <c r="H270" s="407"/>
      <c r="I270" s="407"/>
      <c r="J270" s="407"/>
      <c r="K270" s="407"/>
      <c r="L270" s="407"/>
    </row>
    <row r="273" spans="1:12" ht="15.75">
      <c r="A273" s="117"/>
      <c r="B273" s="117"/>
      <c r="C273" s="117" t="s">
        <v>186</v>
      </c>
      <c r="D273" s="117"/>
      <c r="E273" s="117" t="s">
        <v>402</v>
      </c>
      <c r="F273" s="117"/>
      <c r="G273" s="117"/>
      <c r="H273" s="117"/>
      <c r="I273" s="651" t="s">
        <v>403</v>
      </c>
      <c r="J273" s="651"/>
      <c r="K273" s="117"/>
      <c r="L273" s="117"/>
    </row>
  </sheetData>
  <sheetProtection/>
  <mergeCells count="57">
    <mergeCell ref="K118:L118"/>
    <mergeCell ref="I163:J163"/>
    <mergeCell ref="D5:E5"/>
    <mergeCell ref="D57:E57"/>
    <mergeCell ref="D113:E113"/>
    <mergeCell ref="I89:L89"/>
    <mergeCell ref="I37:L37"/>
    <mergeCell ref="I103:J103"/>
    <mergeCell ref="G112:H112"/>
    <mergeCell ref="H118:H119"/>
    <mergeCell ref="H61:H62"/>
    <mergeCell ref="I118:I119"/>
    <mergeCell ref="J118:J119"/>
    <mergeCell ref="I61:I62"/>
    <mergeCell ref="J61:J62"/>
    <mergeCell ref="B118:B119"/>
    <mergeCell ref="C118:C119"/>
    <mergeCell ref="D118:D119"/>
    <mergeCell ref="E118:F118"/>
    <mergeCell ref="B9:B10"/>
    <mergeCell ref="C9:C10"/>
    <mergeCell ref="D9:D10"/>
    <mergeCell ref="E9:F9"/>
    <mergeCell ref="K61:L61"/>
    <mergeCell ref="G56:H56"/>
    <mergeCell ref="B61:B62"/>
    <mergeCell ref="C61:C62"/>
    <mergeCell ref="D61:D62"/>
    <mergeCell ref="E61:F61"/>
    <mergeCell ref="K9:L9"/>
    <mergeCell ref="I52:J52"/>
    <mergeCell ref="G4:H4"/>
    <mergeCell ref="H9:H10"/>
    <mergeCell ref="I9:I10"/>
    <mergeCell ref="J9:J10"/>
    <mergeCell ref="J173:J174"/>
    <mergeCell ref="K173:L173"/>
    <mergeCell ref="I218:J218"/>
    <mergeCell ref="G167:H167"/>
    <mergeCell ref="D168:E168"/>
    <mergeCell ref="B173:B174"/>
    <mergeCell ref="C173:C174"/>
    <mergeCell ref="D173:D174"/>
    <mergeCell ref="E173:F173"/>
    <mergeCell ref="H173:H174"/>
    <mergeCell ref="B228:B229"/>
    <mergeCell ref="C228:C229"/>
    <mergeCell ref="D228:D229"/>
    <mergeCell ref="E228:F228"/>
    <mergeCell ref="H228:H229"/>
    <mergeCell ref="I173:I174"/>
    <mergeCell ref="I228:I229"/>
    <mergeCell ref="J228:J229"/>
    <mergeCell ref="K228:L228"/>
    <mergeCell ref="I273:J273"/>
    <mergeCell ref="G222:H222"/>
    <mergeCell ref="D223:E223"/>
  </mergeCells>
  <printOptions/>
  <pageMargins left="0.5" right="0.25" top="0.75" bottom="0.75" header="0.25" footer="0.2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.125" defaultRowHeight="12.75"/>
  <cols>
    <col min="1" max="1" width="26.625" style="80" customWidth="1"/>
    <col min="2" max="2" width="1.12109375" style="80" customWidth="1"/>
    <col min="3" max="3" width="28.625" style="80" customWidth="1"/>
    <col min="4" max="16384" width="8.125" style="80" customWidth="1"/>
  </cols>
  <sheetData>
    <row r="1" spans="1:3" ht="12.75">
      <c r="A1" s="81"/>
      <c r="C1" s="81"/>
    </row>
    <row r="2" ht="13.5" thickBot="1">
      <c r="A2" s="81"/>
    </row>
    <row r="3" spans="1:3" ht="13.5" thickBot="1">
      <c r="A3" s="81"/>
      <c r="C3" s="81"/>
    </row>
    <row r="4" spans="1:3" ht="12.75">
      <c r="A4" s="81"/>
      <c r="C4" s="81"/>
    </row>
    <row r="5" ht="12.75">
      <c r="C5" s="81"/>
    </row>
    <row r="6" ht="13.5" thickBot="1">
      <c r="C6" s="81"/>
    </row>
    <row r="7" spans="1:3" ht="12.75">
      <c r="A7" s="81"/>
      <c r="C7" s="81"/>
    </row>
    <row r="8" spans="1:3" ht="12.75">
      <c r="A8" s="81"/>
      <c r="C8" s="81"/>
    </row>
    <row r="9" spans="1:3" ht="12.75">
      <c r="A9" s="81"/>
      <c r="C9" s="81"/>
    </row>
    <row r="10" spans="1:3" ht="12.75">
      <c r="A10" s="81"/>
      <c r="C10" s="81"/>
    </row>
    <row r="11" spans="1:3" ht="13.5" thickBot="1">
      <c r="A11" s="81"/>
      <c r="C11" s="81"/>
    </row>
    <row r="12" ht="12.75">
      <c r="C12" s="81"/>
    </row>
    <row r="13" ht="13.5" thickBot="1">
      <c r="C13" s="81"/>
    </row>
    <row r="14" spans="1:3" ht="13.5" thickBot="1">
      <c r="A14" s="81"/>
      <c r="C14" s="81"/>
    </row>
    <row r="15" ht="12.75">
      <c r="A15" s="81"/>
    </row>
    <row r="16" ht="13.5" thickBot="1">
      <c r="A16" s="81"/>
    </row>
    <row r="17" spans="1:3" ht="13.5" thickBot="1">
      <c r="A17" s="81"/>
      <c r="C17" s="81"/>
    </row>
    <row r="18" ht="12.75">
      <c r="C18" s="81"/>
    </row>
    <row r="19" ht="12.75">
      <c r="C19" s="81"/>
    </row>
    <row r="20" spans="1:3" ht="12.75">
      <c r="A20" s="81"/>
      <c r="C20" s="81"/>
    </row>
    <row r="21" spans="1:3" ht="12.75">
      <c r="A21" s="81"/>
      <c r="C21" s="81"/>
    </row>
    <row r="22" spans="1:3" ht="12.75">
      <c r="A22" s="81"/>
      <c r="C22" s="81"/>
    </row>
    <row r="23" spans="1:3" ht="12.75">
      <c r="A23" s="81"/>
      <c r="C23" s="81"/>
    </row>
    <row r="24" ht="12.75">
      <c r="A24" s="81"/>
    </row>
    <row r="25" ht="12.75">
      <c r="A25" s="81"/>
    </row>
    <row r="26" spans="1:3" ht="13.5" thickBot="1">
      <c r="A26" s="81"/>
      <c r="C26" s="81"/>
    </row>
    <row r="27" spans="1:3" ht="12.75">
      <c r="A27" s="81"/>
      <c r="C27" s="81"/>
    </row>
    <row r="28" spans="1:3" ht="12.75">
      <c r="A28" s="81"/>
      <c r="C28" s="81"/>
    </row>
    <row r="29" spans="1:3" ht="12.75">
      <c r="A29" s="81"/>
      <c r="C29" s="81"/>
    </row>
    <row r="30" spans="1:3" ht="12.75">
      <c r="A30" s="81"/>
      <c r="C30" s="81"/>
    </row>
    <row r="31" spans="1:3" ht="12.75">
      <c r="A31" s="81"/>
      <c r="C31" s="81"/>
    </row>
    <row r="32" spans="1:3" ht="12.75">
      <c r="A32" s="81"/>
      <c r="C32" s="81"/>
    </row>
    <row r="33" spans="1:3" ht="12.75">
      <c r="A33" s="81"/>
      <c r="C33" s="81"/>
    </row>
    <row r="34" spans="1:3" ht="12.75">
      <c r="A34" s="81"/>
      <c r="C34" s="81"/>
    </row>
    <row r="35" spans="1:3" ht="12.75">
      <c r="A35" s="81"/>
      <c r="C35" s="81"/>
    </row>
    <row r="36" spans="1:3" ht="12.75">
      <c r="A36" s="81"/>
      <c r="C36" s="81"/>
    </row>
    <row r="37" ht="12.75">
      <c r="A37" s="81"/>
    </row>
    <row r="38" ht="12.75">
      <c r="A38" s="81"/>
    </row>
    <row r="39" spans="1:3" ht="12.75">
      <c r="A39" s="81"/>
      <c r="C39" s="81"/>
    </row>
    <row r="40" spans="1:3" ht="12.75">
      <c r="A40" s="81"/>
      <c r="C40" s="81"/>
    </row>
    <row r="41" spans="1:3" ht="12.75">
      <c r="A41" s="81"/>
      <c r="C41" s="8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7"/>
  <sheetViews>
    <sheetView zoomScalePageLayoutView="0" workbookViewId="0" topLeftCell="A160">
      <selection activeCell="R63" sqref="R63"/>
    </sheetView>
  </sheetViews>
  <sheetFormatPr defaultColWidth="3.875" defaultRowHeight="12.75"/>
  <cols>
    <col min="1" max="1" width="4.75390625" style="0" customWidth="1"/>
    <col min="2" max="2" width="4.875" style="0" customWidth="1"/>
    <col min="3" max="3" width="17.75390625" style="0" customWidth="1"/>
    <col min="4" max="4" width="8.75390625" style="0" customWidth="1"/>
    <col min="5" max="5" width="9.25390625" style="0" customWidth="1"/>
    <col min="6" max="6" width="3.75390625" style="0" customWidth="1"/>
    <col min="7" max="7" width="4.00390625" style="0" customWidth="1"/>
    <col min="8" max="8" width="3.875" style="0" customWidth="1"/>
    <col min="9" max="9" width="4.00390625" style="0" customWidth="1"/>
    <col min="10" max="12" width="3.625" style="0" customWidth="1"/>
    <col min="13" max="13" width="3.875" style="0" customWidth="1"/>
    <col min="14" max="14" width="4.125" style="0" customWidth="1"/>
    <col min="15" max="16" width="3.875" style="0" customWidth="1"/>
    <col min="17" max="17" width="3.75390625" style="0" customWidth="1"/>
    <col min="18" max="18" width="3.625" style="0" customWidth="1"/>
    <col min="19" max="19" width="3.875" style="0" customWidth="1"/>
    <col min="20" max="20" width="3.75390625" style="0" customWidth="1"/>
    <col min="21" max="21" width="3.625" style="0" customWidth="1"/>
    <col min="22" max="23" width="3.75390625" style="0" customWidth="1"/>
    <col min="24" max="24" width="3.625" style="0" customWidth="1"/>
    <col min="25" max="25" width="3.375" style="0" customWidth="1"/>
    <col min="26" max="28" width="3.75390625" style="0" customWidth="1"/>
    <col min="29" max="29" width="3.625" style="0" customWidth="1"/>
    <col min="30" max="31" width="3.375" style="0" customWidth="1"/>
    <col min="32" max="33" width="3.625" style="0" customWidth="1"/>
    <col min="34" max="34" width="3.375" style="0" customWidth="1"/>
    <col min="35" max="35" width="3.125" style="0" customWidth="1"/>
    <col min="36" max="36" width="3.375" style="0" customWidth="1"/>
    <col min="37" max="37" width="3.125" style="0" customWidth="1"/>
    <col min="38" max="38" width="3.625" style="0" customWidth="1"/>
    <col min="39" max="39" width="3.375" style="0" customWidth="1"/>
    <col min="40" max="40" width="3.625" style="0" customWidth="1"/>
    <col min="41" max="41" width="3.375" style="0" customWidth="1"/>
    <col min="42" max="42" width="3.625" style="0" customWidth="1"/>
    <col min="43" max="43" width="3.75390625" style="0" customWidth="1"/>
    <col min="44" max="46" width="3.625" style="0" customWidth="1"/>
    <col min="47" max="47" width="3.75390625" style="0" customWidth="1"/>
    <col min="48" max="48" width="3.875" style="0" customWidth="1"/>
    <col min="49" max="49" width="3.625" style="0" customWidth="1"/>
    <col min="50" max="50" width="3.75390625" style="0" customWidth="1"/>
    <col min="51" max="51" width="3.375" style="0" customWidth="1"/>
    <col min="52" max="52" width="3.625" style="0" customWidth="1"/>
    <col min="53" max="53" width="3.75390625" style="0" customWidth="1"/>
    <col min="54" max="54" width="3.375" style="0" customWidth="1"/>
    <col min="55" max="55" width="3.625" style="0" customWidth="1"/>
    <col min="56" max="56" width="3.375" style="0" customWidth="1"/>
    <col min="57" max="57" width="3.75390625" style="0" customWidth="1"/>
    <col min="58" max="58" width="3.25390625" style="0" customWidth="1"/>
    <col min="59" max="59" width="3.375" style="0" customWidth="1"/>
    <col min="60" max="60" width="3.625" style="0" customWidth="1"/>
    <col min="61" max="61" width="3.375" style="0" customWidth="1"/>
    <col min="62" max="62" width="3.125" style="0" customWidth="1"/>
    <col min="63" max="65" width="5.00390625" style="0" customWidth="1"/>
    <col min="66" max="66" width="5.875" style="0" customWidth="1"/>
    <col min="67" max="69" width="3.875" style="0" customWidth="1"/>
    <col min="70" max="70" width="5.125" style="0" customWidth="1"/>
    <col min="71" max="71" width="4.625" style="0" customWidth="1"/>
  </cols>
  <sheetData>
    <row r="1" spans="1:21" ht="19.5">
      <c r="A1" s="1"/>
      <c r="B1" s="587" t="s">
        <v>0</v>
      </c>
      <c r="C1" s="588"/>
      <c r="D1" s="588"/>
      <c r="E1" s="588"/>
      <c r="H1" s="589" t="s">
        <v>119</v>
      </c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</row>
    <row r="2" spans="1:49" ht="15.75">
      <c r="A2" s="1"/>
      <c r="B2" s="588" t="s">
        <v>116</v>
      </c>
      <c r="C2" s="588"/>
      <c r="D2" s="588"/>
      <c r="H2" s="587" t="s">
        <v>120</v>
      </c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AW2" s="57"/>
    </row>
    <row r="3" spans="1:66" ht="12.75">
      <c r="A3" s="582" t="s">
        <v>2</v>
      </c>
      <c r="B3" s="582" t="s">
        <v>52</v>
      </c>
      <c r="C3" s="584" t="s">
        <v>53</v>
      </c>
      <c r="D3" s="594" t="s">
        <v>5</v>
      </c>
      <c r="E3" s="2"/>
      <c r="F3" s="579" t="s">
        <v>414</v>
      </c>
      <c r="G3" s="579"/>
      <c r="H3" s="579"/>
      <c r="I3" s="579"/>
      <c r="J3" s="579"/>
      <c r="K3" s="579"/>
      <c r="L3" s="579"/>
      <c r="M3" s="597" t="s">
        <v>108</v>
      </c>
      <c r="N3" s="597"/>
      <c r="O3" s="597"/>
      <c r="P3" s="597"/>
      <c r="Q3" s="597"/>
      <c r="R3" s="597"/>
      <c r="S3" s="597"/>
      <c r="T3" s="597"/>
      <c r="U3" s="579" t="s">
        <v>459</v>
      </c>
      <c r="V3" s="579"/>
      <c r="W3" s="579"/>
      <c r="X3" s="579"/>
      <c r="Y3" s="579"/>
      <c r="Z3" s="579"/>
      <c r="AA3" s="579"/>
      <c r="AB3" s="579"/>
      <c r="AC3" s="579" t="s">
        <v>111</v>
      </c>
      <c r="AD3" s="579"/>
      <c r="AE3" s="579"/>
      <c r="AF3" s="579"/>
      <c r="AG3" s="579"/>
      <c r="AH3" s="579"/>
      <c r="AI3" s="579"/>
      <c r="AJ3" s="579"/>
      <c r="AK3" s="579"/>
      <c r="AL3" s="579" t="s">
        <v>112</v>
      </c>
      <c r="AM3" s="579"/>
      <c r="AN3" s="579"/>
      <c r="AO3" s="579"/>
      <c r="AP3" s="579"/>
      <c r="AQ3" s="579"/>
      <c r="AR3" s="579"/>
      <c r="AS3" s="597" t="s">
        <v>50</v>
      </c>
      <c r="AT3" s="597"/>
      <c r="AU3" s="597"/>
      <c r="AV3" s="597"/>
      <c r="AW3" s="597"/>
      <c r="AX3" s="597"/>
      <c r="AY3" s="597"/>
      <c r="AZ3" s="579" t="s">
        <v>113</v>
      </c>
      <c r="BA3" s="579"/>
      <c r="BB3" s="579"/>
      <c r="BC3" s="579"/>
      <c r="BD3" s="579"/>
      <c r="BE3" s="579"/>
      <c r="BF3" s="579"/>
      <c r="BG3" s="579" t="s">
        <v>114</v>
      </c>
      <c r="BH3" s="579"/>
      <c r="BI3" s="579"/>
      <c r="BJ3" s="579"/>
      <c r="BK3" s="570">
        <v>24</v>
      </c>
      <c r="BL3" s="569" t="s">
        <v>56</v>
      </c>
      <c r="BM3" s="565"/>
      <c r="BN3" s="566"/>
    </row>
    <row r="4" spans="1:69" ht="22.5" customHeight="1">
      <c r="A4" s="583"/>
      <c r="B4" s="583"/>
      <c r="C4" s="585"/>
      <c r="D4" s="595"/>
      <c r="E4" s="89" t="s">
        <v>6</v>
      </c>
      <c r="F4" s="571" t="s">
        <v>47</v>
      </c>
      <c r="G4" s="573"/>
      <c r="H4" s="573"/>
      <c r="I4" s="571" t="s">
        <v>48</v>
      </c>
      <c r="J4" s="572"/>
      <c r="K4" s="571" t="s">
        <v>49</v>
      </c>
      <c r="L4" s="572"/>
      <c r="M4" s="571" t="s">
        <v>47</v>
      </c>
      <c r="N4" s="573"/>
      <c r="O4" s="573"/>
      <c r="P4" s="573"/>
      <c r="Q4" s="571" t="s">
        <v>48</v>
      </c>
      <c r="R4" s="572"/>
      <c r="S4" s="571" t="s">
        <v>49</v>
      </c>
      <c r="T4" s="572"/>
      <c r="U4" s="571" t="s">
        <v>47</v>
      </c>
      <c r="V4" s="573"/>
      <c r="W4" s="573"/>
      <c r="X4" s="573"/>
      <c r="Y4" s="571" t="s">
        <v>48</v>
      </c>
      <c r="Z4" s="572"/>
      <c r="AA4" s="571" t="s">
        <v>49</v>
      </c>
      <c r="AB4" s="572"/>
      <c r="AC4" s="571" t="s">
        <v>47</v>
      </c>
      <c r="AD4" s="573"/>
      <c r="AE4" s="573"/>
      <c r="AF4" s="573"/>
      <c r="AG4" s="573"/>
      <c r="AH4" s="571" t="s">
        <v>48</v>
      </c>
      <c r="AI4" s="572"/>
      <c r="AJ4" s="571" t="s">
        <v>49</v>
      </c>
      <c r="AK4" s="572"/>
      <c r="AL4" s="571" t="s">
        <v>47</v>
      </c>
      <c r="AM4" s="573"/>
      <c r="AN4" s="573"/>
      <c r="AO4" s="571" t="s">
        <v>48</v>
      </c>
      <c r="AP4" s="572"/>
      <c r="AQ4" s="571" t="s">
        <v>49</v>
      </c>
      <c r="AR4" s="572"/>
      <c r="AS4" s="571" t="s">
        <v>47</v>
      </c>
      <c r="AT4" s="573"/>
      <c r="AU4" s="573"/>
      <c r="AV4" s="571" t="s">
        <v>48</v>
      </c>
      <c r="AW4" s="572"/>
      <c r="AX4" s="571" t="s">
        <v>49</v>
      </c>
      <c r="AY4" s="572"/>
      <c r="AZ4" s="571" t="s">
        <v>47</v>
      </c>
      <c r="BA4" s="573"/>
      <c r="BB4" s="573"/>
      <c r="BC4" s="571" t="s">
        <v>48</v>
      </c>
      <c r="BD4" s="572"/>
      <c r="BE4" s="571" t="s">
        <v>49</v>
      </c>
      <c r="BF4" s="572"/>
      <c r="BG4" s="571" t="s">
        <v>47</v>
      </c>
      <c r="BH4" s="573"/>
      <c r="BI4" s="571" t="s">
        <v>48</v>
      </c>
      <c r="BJ4" s="572"/>
      <c r="BK4" s="599"/>
      <c r="BL4" s="571" t="s">
        <v>133</v>
      </c>
      <c r="BM4" s="572"/>
      <c r="BN4" s="580" t="s">
        <v>55</v>
      </c>
      <c r="BO4" s="57"/>
      <c r="BQ4">
        <v>24</v>
      </c>
    </row>
    <row r="5" spans="1:71" ht="15" customHeight="1">
      <c r="A5" s="592"/>
      <c r="B5" s="592"/>
      <c r="C5" s="593"/>
      <c r="D5" s="596"/>
      <c r="E5" s="6"/>
      <c r="F5" s="53" t="s">
        <v>44</v>
      </c>
      <c r="G5" s="54" t="s">
        <v>45</v>
      </c>
      <c r="H5" s="53" t="s">
        <v>46</v>
      </c>
      <c r="I5" s="53" t="s">
        <v>44</v>
      </c>
      <c r="J5" s="54" t="s">
        <v>45</v>
      </c>
      <c r="K5" s="53" t="s">
        <v>44</v>
      </c>
      <c r="L5" s="54" t="s">
        <v>45</v>
      </c>
      <c r="M5" s="53" t="s">
        <v>44</v>
      </c>
      <c r="N5" s="54" t="s">
        <v>45</v>
      </c>
      <c r="O5" s="53" t="s">
        <v>46</v>
      </c>
      <c r="P5" s="54" t="s">
        <v>51</v>
      </c>
      <c r="Q5" s="53" t="s">
        <v>44</v>
      </c>
      <c r="R5" s="54" t="s">
        <v>45</v>
      </c>
      <c r="S5" s="53" t="s">
        <v>44</v>
      </c>
      <c r="T5" s="54" t="s">
        <v>45</v>
      </c>
      <c r="U5" s="53" t="s">
        <v>44</v>
      </c>
      <c r="V5" s="54" t="s">
        <v>45</v>
      </c>
      <c r="W5" s="53" t="s">
        <v>46</v>
      </c>
      <c r="X5" s="54" t="s">
        <v>51</v>
      </c>
      <c r="Y5" s="53" t="s">
        <v>44</v>
      </c>
      <c r="Z5" s="54" t="s">
        <v>45</v>
      </c>
      <c r="AA5" s="53" t="s">
        <v>44</v>
      </c>
      <c r="AB5" s="54" t="s">
        <v>45</v>
      </c>
      <c r="AC5" s="53" t="s">
        <v>44</v>
      </c>
      <c r="AD5" s="54" t="s">
        <v>45</v>
      </c>
      <c r="AE5" s="53" t="s">
        <v>46</v>
      </c>
      <c r="AF5" s="54" t="s">
        <v>51</v>
      </c>
      <c r="AG5" s="53" t="s">
        <v>110</v>
      </c>
      <c r="AH5" s="53" t="s">
        <v>44</v>
      </c>
      <c r="AI5" s="54" t="s">
        <v>45</v>
      </c>
      <c r="AJ5" s="53" t="s">
        <v>44</v>
      </c>
      <c r="AK5" s="54" t="s">
        <v>45</v>
      </c>
      <c r="AL5" s="53" t="s">
        <v>44</v>
      </c>
      <c r="AM5" s="54" t="s">
        <v>45</v>
      </c>
      <c r="AN5" s="53" t="s">
        <v>46</v>
      </c>
      <c r="AO5" s="53" t="s">
        <v>44</v>
      </c>
      <c r="AP5" s="54" t="s">
        <v>45</v>
      </c>
      <c r="AQ5" s="53" t="s">
        <v>44</v>
      </c>
      <c r="AR5" s="54" t="s">
        <v>45</v>
      </c>
      <c r="AS5" s="53" t="s">
        <v>44</v>
      </c>
      <c r="AT5" s="53" t="s">
        <v>45</v>
      </c>
      <c r="AU5" s="54" t="s">
        <v>46</v>
      </c>
      <c r="AV5" s="53" t="s">
        <v>44</v>
      </c>
      <c r="AW5" s="54" t="s">
        <v>45</v>
      </c>
      <c r="AX5" s="53" t="s">
        <v>44</v>
      </c>
      <c r="AY5" s="54" t="s">
        <v>45</v>
      </c>
      <c r="AZ5" s="53" t="s">
        <v>44</v>
      </c>
      <c r="BA5" s="54" t="s">
        <v>45</v>
      </c>
      <c r="BB5" s="53" t="s">
        <v>46</v>
      </c>
      <c r="BC5" s="53" t="s">
        <v>44</v>
      </c>
      <c r="BD5" s="54" t="s">
        <v>45</v>
      </c>
      <c r="BE5" s="53" t="s">
        <v>44</v>
      </c>
      <c r="BF5" s="54" t="s">
        <v>45</v>
      </c>
      <c r="BG5" s="53" t="s">
        <v>44</v>
      </c>
      <c r="BH5" s="54" t="s">
        <v>45</v>
      </c>
      <c r="BI5" s="53" t="s">
        <v>44</v>
      </c>
      <c r="BJ5" s="54" t="s">
        <v>45</v>
      </c>
      <c r="BK5" s="54"/>
      <c r="BL5" s="74" t="s">
        <v>44</v>
      </c>
      <c r="BM5" s="74" t="s">
        <v>45</v>
      </c>
      <c r="BN5" s="598"/>
      <c r="BO5" s="57"/>
      <c r="BS5" s="53"/>
    </row>
    <row r="6" spans="1:71" ht="13.5" customHeight="1">
      <c r="A6" s="13">
        <v>1</v>
      </c>
      <c r="B6" s="14">
        <v>1</v>
      </c>
      <c r="C6" s="83" t="s">
        <v>23</v>
      </c>
      <c r="D6" s="84" t="s">
        <v>67</v>
      </c>
      <c r="E6" s="365" t="s">
        <v>298</v>
      </c>
      <c r="F6" s="58">
        <v>5</v>
      </c>
      <c r="G6" s="58">
        <v>8</v>
      </c>
      <c r="H6" s="58">
        <v>5</v>
      </c>
      <c r="I6" s="75">
        <v>4</v>
      </c>
      <c r="J6" s="60"/>
      <c r="K6" s="101">
        <f>ROUND((SUM(F6:H6)/3*0.3+I6*0.7),0)</f>
        <v>5</v>
      </c>
      <c r="L6" s="60"/>
      <c r="M6" s="58">
        <v>6</v>
      </c>
      <c r="N6" s="58">
        <v>7</v>
      </c>
      <c r="O6" s="58">
        <v>7</v>
      </c>
      <c r="P6" s="58">
        <v>6</v>
      </c>
      <c r="Q6" s="60">
        <v>5</v>
      </c>
      <c r="R6" s="60"/>
      <c r="S6" s="101">
        <f>ROUND((SUM(M6:P6)/4*0.3+Q6*0.7),0)</f>
        <v>5</v>
      </c>
      <c r="T6" s="101"/>
      <c r="U6" s="78">
        <v>7</v>
      </c>
      <c r="V6" s="58">
        <v>5</v>
      </c>
      <c r="W6" s="58">
        <v>6</v>
      </c>
      <c r="X6" s="58">
        <v>7</v>
      </c>
      <c r="Y6" s="60">
        <v>6</v>
      </c>
      <c r="Z6" s="60"/>
      <c r="AA6" s="101">
        <f>ROUND((SUM(U6:X6)/4*0.3+Y6*0.7),0)</f>
        <v>6</v>
      </c>
      <c r="AB6" s="60"/>
      <c r="AC6" s="58">
        <v>7</v>
      </c>
      <c r="AD6" s="58">
        <v>7</v>
      </c>
      <c r="AE6" s="58">
        <v>7</v>
      </c>
      <c r="AF6" s="58">
        <v>8</v>
      </c>
      <c r="AG6" s="58">
        <v>8</v>
      </c>
      <c r="AH6" s="60">
        <v>6</v>
      </c>
      <c r="AI6" s="60"/>
      <c r="AJ6" s="101">
        <f>ROUND((SUM(AC6:AG6)/5*0.3+AH6*0.7),0)</f>
        <v>6</v>
      </c>
      <c r="AK6" s="60"/>
      <c r="AL6" s="58">
        <v>7</v>
      </c>
      <c r="AM6" s="58">
        <v>7</v>
      </c>
      <c r="AN6" s="58">
        <v>8</v>
      </c>
      <c r="AO6" s="60">
        <v>7</v>
      </c>
      <c r="AP6" s="60"/>
      <c r="AQ6" s="101">
        <f>ROUND((SUM(AL6:AN6)/3*0.3+AO6*0.7),0)</f>
        <v>7</v>
      </c>
      <c r="AR6" s="60"/>
      <c r="AS6" s="58">
        <v>6</v>
      </c>
      <c r="AT6" s="58">
        <v>6</v>
      </c>
      <c r="AU6" s="58">
        <v>7</v>
      </c>
      <c r="AV6" s="60">
        <v>6</v>
      </c>
      <c r="AW6" s="60"/>
      <c r="AX6" s="101">
        <f>ROUND((SUM(AS6:AU6)/3*0.3+AV6*0.7),0)</f>
        <v>6</v>
      </c>
      <c r="AY6" s="101"/>
      <c r="AZ6" s="60">
        <v>6</v>
      </c>
      <c r="BA6" s="60">
        <v>6</v>
      </c>
      <c r="BB6" s="60">
        <v>8</v>
      </c>
      <c r="BC6" s="60">
        <v>6</v>
      </c>
      <c r="BD6" s="60"/>
      <c r="BE6" s="61">
        <f>ROUND((SUM(AZ6:BB6)/3*0.3+BC6*0.7),0)</f>
        <v>6</v>
      </c>
      <c r="BF6" s="60"/>
      <c r="BG6" s="58">
        <v>6</v>
      </c>
      <c r="BH6" s="58">
        <v>7</v>
      </c>
      <c r="BI6" s="60">
        <v>6</v>
      </c>
      <c r="BJ6" s="60"/>
      <c r="BK6" s="75">
        <f>(K6*3+S6*3+AA6*4+AJ6*5+AQ6*3+AX6*3+BE6*3)</f>
        <v>141</v>
      </c>
      <c r="BL6" s="62">
        <f>(K6*3+S6*3+AA6*4+AJ6*5+AQ6*3+AX6*3+BE6*3)/24</f>
        <v>5.875</v>
      </c>
      <c r="BM6" s="345">
        <f>(K6*3+MAX(S6:T6)*3+AA6*4+AJ6*5+AQ6*3+MAX(AX6:AY6)*3+BE6*3)/24</f>
        <v>5.875</v>
      </c>
      <c r="BN6" s="64" t="str">
        <f>IF(BM6&gt;=8,"Giái",IF(BM6&gt;=7,"Kh¸",IF(BM6&gt;=6,"TBK",IF(BM6&gt;=5,"TB",IF(BM6&gt;=4,"YÕu",IF(BM6&lt;4,"KÐm"))))))</f>
        <v>TB</v>
      </c>
      <c r="BO6" s="57"/>
      <c r="BP6" s="19"/>
      <c r="BQ6" s="19">
        <v>141</v>
      </c>
      <c r="BR6" s="34"/>
      <c r="BS6" s="101"/>
    </row>
    <row r="7" spans="1:71" ht="14.25" customHeight="1">
      <c r="A7" s="20">
        <v>2</v>
      </c>
      <c r="B7" s="21">
        <v>2</v>
      </c>
      <c r="C7" s="47" t="s">
        <v>68</v>
      </c>
      <c r="D7" s="47" t="s">
        <v>69</v>
      </c>
      <c r="E7" s="366" t="s">
        <v>299</v>
      </c>
      <c r="F7" s="42">
        <v>8</v>
      </c>
      <c r="G7" s="42">
        <v>9</v>
      </c>
      <c r="H7" s="42">
        <v>8</v>
      </c>
      <c r="I7" s="41">
        <v>5</v>
      </c>
      <c r="J7" s="41"/>
      <c r="K7" s="102">
        <f aca="true" t="shared" si="0" ref="K7:K58">ROUND((SUM(F7:H7)/3*0.3+I7*0.7),0)</f>
        <v>6</v>
      </c>
      <c r="L7" s="41"/>
      <c r="M7" s="42">
        <v>7</v>
      </c>
      <c r="N7" s="42">
        <v>5</v>
      </c>
      <c r="O7" s="42">
        <v>7</v>
      </c>
      <c r="P7" s="42">
        <v>8</v>
      </c>
      <c r="Q7" s="41">
        <v>7</v>
      </c>
      <c r="R7" s="41"/>
      <c r="S7" s="102">
        <f aca="true" t="shared" si="1" ref="S7:S58">ROUND((SUM(M7:P7)/4*0.3+Q7*0.7),0)</f>
        <v>7</v>
      </c>
      <c r="T7" s="102"/>
      <c r="U7" s="42">
        <v>8</v>
      </c>
      <c r="V7" s="42">
        <v>6</v>
      </c>
      <c r="W7" s="42">
        <v>6</v>
      </c>
      <c r="X7" s="42">
        <v>7</v>
      </c>
      <c r="Y7" s="41">
        <v>8</v>
      </c>
      <c r="Z7" s="41"/>
      <c r="AA7" s="102">
        <f aca="true" t="shared" si="2" ref="AA7:AA58">ROUND((SUM(U7:X7)/4*0.3+Y7*0.7),0)</f>
        <v>8</v>
      </c>
      <c r="AB7" s="41"/>
      <c r="AC7" s="42">
        <v>8</v>
      </c>
      <c r="AD7" s="42">
        <v>8</v>
      </c>
      <c r="AE7" s="42">
        <v>7</v>
      </c>
      <c r="AF7" s="42">
        <v>8</v>
      </c>
      <c r="AG7" s="42">
        <v>8</v>
      </c>
      <c r="AH7" s="41">
        <v>7</v>
      </c>
      <c r="AI7" s="41"/>
      <c r="AJ7" s="102">
        <f aca="true" t="shared" si="3" ref="AJ7:AJ58">ROUND((SUM(AC7:AG7)/5*0.3+AH7*0.7),0)</f>
        <v>7</v>
      </c>
      <c r="AK7" s="41"/>
      <c r="AL7" s="42">
        <v>7</v>
      </c>
      <c r="AM7" s="42">
        <v>6</v>
      </c>
      <c r="AN7" s="42">
        <v>7</v>
      </c>
      <c r="AO7" s="41">
        <v>7</v>
      </c>
      <c r="AP7" s="41"/>
      <c r="AQ7" s="102">
        <f aca="true" t="shared" si="4" ref="AQ7:AQ58">ROUND((SUM(AL7:AN7)/3*0.3+AO7*0.7),0)</f>
        <v>7</v>
      </c>
      <c r="AR7" s="41"/>
      <c r="AS7" s="42">
        <v>5</v>
      </c>
      <c r="AT7" s="42">
        <v>6</v>
      </c>
      <c r="AU7" s="42">
        <v>7</v>
      </c>
      <c r="AV7" s="41">
        <v>6</v>
      </c>
      <c r="AW7" s="41"/>
      <c r="AX7" s="102">
        <f aca="true" t="shared" si="5" ref="AX7:AX58">ROUND((SUM(AS7:AU7)/3*0.3+AV7*0.7),0)</f>
        <v>6</v>
      </c>
      <c r="AY7" s="102"/>
      <c r="AZ7" s="41">
        <v>6</v>
      </c>
      <c r="BA7" s="41">
        <v>5</v>
      </c>
      <c r="BB7" s="41">
        <v>7</v>
      </c>
      <c r="BC7" s="41">
        <v>5</v>
      </c>
      <c r="BD7" s="41"/>
      <c r="BE7" s="66">
        <f aca="true" t="shared" si="6" ref="BE7:BE58">ROUND((SUM(AZ7:BB7)/3*0.3+BC7*0.7),0)</f>
        <v>5</v>
      </c>
      <c r="BF7" s="41"/>
      <c r="BG7" s="42">
        <v>6</v>
      </c>
      <c r="BH7" s="42">
        <v>6</v>
      </c>
      <c r="BI7" s="41">
        <v>7</v>
      </c>
      <c r="BJ7" s="41"/>
      <c r="BK7" s="75">
        <f aca="true" t="shared" si="7" ref="BK7:BK58">(K7*3+S7*3+AA7*4+AJ7*5+AQ7*3+AX7*3+BE7*3)</f>
        <v>160</v>
      </c>
      <c r="BL7" s="68">
        <f aca="true" t="shared" si="8" ref="BL7:BL58">(K7*3+S7*3+AA7*4+AJ7*5+AQ7*3+AX7*3+BE7*3)/24</f>
        <v>6.666666666666667</v>
      </c>
      <c r="BM7" s="350">
        <f aca="true" t="shared" si="9" ref="BM7:BM58">(K7*3+MAX(S7:T7)*3+AA7*4+AJ7*5+AQ7*3+MAX(AX7:AY7)*3+BE7*3)/24</f>
        <v>6.666666666666667</v>
      </c>
      <c r="BN7" s="69" t="str">
        <f aca="true" t="shared" si="10" ref="BN7:BN58">IF(BM7&gt;=8,"Giái",IF(BM7&gt;=7,"Kh¸",IF(BM7&gt;=6,"TBK",IF(BM7&gt;=5,"TB",IF(BM7&gt;=4,"YÕu",IF(BM7&lt;4,"KÐm"))))))</f>
        <v>TBK</v>
      </c>
      <c r="BO7" s="57"/>
      <c r="BP7" s="19"/>
      <c r="BQ7" s="19">
        <v>160</v>
      </c>
      <c r="BR7" s="34"/>
      <c r="BS7" s="102"/>
    </row>
    <row r="8" spans="1:71" ht="13.5" customHeight="1">
      <c r="A8" s="20">
        <v>3</v>
      </c>
      <c r="B8" s="21">
        <v>3</v>
      </c>
      <c r="C8" s="47" t="s">
        <v>30</v>
      </c>
      <c r="D8" s="47" t="s">
        <v>22</v>
      </c>
      <c r="E8" s="366" t="s">
        <v>300</v>
      </c>
      <c r="F8" s="42">
        <v>7</v>
      </c>
      <c r="G8" s="42">
        <v>9</v>
      </c>
      <c r="H8" s="42">
        <v>7</v>
      </c>
      <c r="I8" s="41">
        <v>4</v>
      </c>
      <c r="J8" s="41"/>
      <c r="K8" s="102">
        <f t="shared" si="0"/>
        <v>5</v>
      </c>
      <c r="L8" s="41"/>
      <c r="M8" s="42">
        <v>6</v>
      </c>
      <c r="N8" s="42">
        <v>7</v>
      </c>
      <c r="O8" s="42">
        <v>7</v>
      </c>
      <c r="P8" s="42">
        <v>7</v>
      </c>
      <c r="Q8" s="41">
        <v>7</v>
      </c>
      <c r="R8" s="41"/>
      <c r="S8" s="102">
        <f t="shared" si="1"/>
        <v>7</v>
      </c>
      <c r="T8" s="102"/>
      <c r="U8" s="42">
        <v>8</v>
      </c>
      <c r="V8" s="42">
        <v>8</v>
      </c>
      <c r="W8" s="42">
        <v>7</v>
      </c>
      <c r="X8" s="42">
        <v>8</v>
      </c>
      <c r="Y8" s="41">
        <v>8</v>
      </c>
      <c r="Z8" s="41"/>
      <c r="AA8" s="102">
        <f t="shared" si="2"/>
        <v>8</v>
      </c>
      <c r="AB8" s="41"/>
      <c r="AC8" s="42">
        <v>8</v>
      </c>
      <c r="AD8" s="42">
        <v>8</v>
      </c>
      <c r="AE8" s="42">
        <v>8</v>
      </c>
      <c r="AF8" s="42">
        <v>7</v>
      </c>
      <c r="AG8" s="42">
        <v>7</v>
      </c>
      <c r="AH8" s="41">
        <v>6</v>
      </c>
      <c r="AI8" s="41"/>
      <c r="AJ8" s="102">
        <f t="shared" si="3"/>
        <v>6</v>
      </c>
      <c r="AK8" s="41"/>
      <c r="AL8" s="42">
        <v>7</v>
      </c>
      <c r="AM8" s="42">
        <v>7</v>
      </c>
      <c r="AN8" s="42">
        <v>7</v>
      </c>
      <c r="AO8" s="41">
        <v>8</v>
      </c>
      <c r="AP8" s="41"/>
      <c r="AQ8" s="102">
        <f t="shared" si="4"/>
        <v>8</v>
      </c>
      <c r="AR8" s="41"/>
      <c r="AS8" s="42">
        <v>6</v>
      </c>
      <c r="AT8" s="42">
        <v>6</v>
      </c>
      <c r="AU8" s="42">
        <v>7</v>
      </c>
      <c r="AV8" s="41">
        <v>7</v>
      </c>
      <c r="AW8" s="41"/>
      <c r="AX8" s="102">
        <f t="shared" si="5"/>
        <v>7</v>
      </c>
      <c r="AY8" s="102"/>
      <c r="AZ8" s="41">
        <v>6</v>
      </c>
      <c r="BA8" s="41">
        <v>6</v>
      </c>
      <c r="BB8" s="41">
        <v>7</v>
      </c>
      <c r="BC8" s="41">
        <v>4</v>
      </c>
      <c r="BD8" s="41"/>
      <c r="BE8" s="66">
        <f t="shared" si="6"/>
        <v>5</v>
      </c>
      <c r="BF8" s="41"/>
      <c r="BG8" s="42">
        <v>6</v>
      </c>
      <c r="BH8" s="42">
        <v>7</v>
      </c>
      <c r="BI8" s="41">
        <v>8</v>
      </c>
      <c r="BJ8" s="41"/>
      <c r="BK8" s="75">
        <f t="shared" si="7"/>
        <v>158</v>
      </c>
      <c r="BL8" s="68">
        <f t="shared" si="8"/>
        <v>6.583333333333333</v>
      </c>
      <c r="BM8" s="350">
        <f t="shared" si="9"/>
        <v>6.583333333333333</v>
      </c>
      <c r="BN8" s="69" t="str">
        <f t="shared" si="10"/>
        <v>TBK</v>
      </c>
      <c r="BO8" s="57"/>
      <c r="BP8" s="19"/>
      <c r="BQ8" s="19">
        <v>158</v>
      </c>
      <c r="BR8" s="34"/>
      <c r="BS8" s="102"/>
    </row>
    <row r="9" spans="1:71" ht="12.75" customHeight="1">
      <c r="A9" s="20">
        <v>4</v>
      </c>
      <c r="B9" s="21">
        <v>4</v>
      </c>
      <c r="C9" s="47" t="s">
        <v>30</v>
      </c>
      <c r="D9" s="47" t="s">
        <v>70</v>
      </c>
      <c r="E9" s="366" t="s">
        <v>301</v>
      </c>
      <c r="F9" s="42">
        <v>5</v>
      </c>
      <c r="G9" s="42">
        <v>8</v>
      </c>
      <c r="H9" s="42">
        <v>8</v>
      </c>
      <c r="I9" s="41">
        <v>8</v>
      </c>
      <c r="J9" s="41"/>
      <c r="K9" s="102">
        <f t="shared" si="0"/>
        <v>8</v>
      </c>
      <c r="L9" s="41"/>
      <c r="M9" s="42">
        <v>7</v>
      </c>
      <c r="N9" s="42">
        <v>7</v>
      </c>
      <c r="O9" s="42">
        <v>7</v>
      </c>
      <c r="P9" s="42">
        <v>7</v>
      </c>
      <c r="Q9" s="41">
        <v>9</v>
      </c>
      <c r="R9" s="41"/>
      <c r="S9" s="102">
        <f t="shared" si="1"/>
        <v>8</v>
      </c>
      <c r="T9" s="102"/>
      <c r="U9" s="42">
        <v>7</v>
      </c>
      <c r="V9" s="42">
        <v>6</v>
      </c>
      <c r="W9" s="42">
        <v>7</v>
      </c>
      <c r="X9" s="42">
        <v>8</v>
      </c>
      <c r="Y9" s="41">
        <v>7</v>
      </c>
      <c r="Z9" s="41"/>
      <c r="AA9" s="102">
        <f t="shared" si="2"/>
        <v>7</v>
      </c>
      <c r="AB9" s="41"/>
      <c r="AC9" s="42">
        <v>8</v>
      </c>
      <c r="AD9" s="42">
        <v>7</v>
      </c>
      <c r="AE9" s="42">
        <v>7</v>
      </c>
      <c r="AF9" s="42">
        <v>8</v>
      </c>
      <c r="AG9" s="42">
        <v>8</v>
      </c>
      <c r="AH9" s="41">
        <v>8</v>
      </c>
      <c r="AI9" s="41"/>
      <c r="AJ9" s="102">
        <f t="shared" si="3"/>
        <v>8</v>
      </c>
      <c r="AK9" s="41"/>
      <c r="AL9" s="42">
        <v>7</v>
      </c>
      <c r="AM9" s="42">
        <v>7</v>
      </c>
      <c r="AN9" s="42">
        <v>7</v>
      </c>
      <c r="AO9" s="41">
        <v>9</v>
      </c>
      <c r="AP9" s="41"/>
      <c r="AQ9" s="102">
        <f t="shared" si="4"/>
        <v>8</v>
      </c>
      <c r="AR9" s="41"/>
      <c r="AS9" s="42">
        <v>6</v>
      </c>
      <c r="AT9" s="42">
        <v>7</v>
      </c>
      <c r="AU9" s="42">
        <v>7</v>
      </c>
      <c r="AV9" s="41">
        <v>7</v>
      </c>
      <c r="AW9" s="41"/>
      <c r="AX9" s="102">
        <f t="shared" si="5"/>
        <v>7</v>
      </c>
      <c r="AY9" s="102"/>
      <c r="AZ9" s="41">
        <v>8</v>
      </c>
      <c r="BA9" s="41">
        <v>8</v>
      </c>
      <c r="BB9" s="41">
        <v>7</v>
      </c>
      <c r="BC9" s="41">
        <v>5</v>
      </c>
      <c r="BD9" s="41"/>
      <c r="BE9" s="66">
        <f t="shared" si="6"/>
        <v>6</v>
      </c>
      <c r="BF9" s="41"/>
      <c r="BG9" s="42">
        <v>5</v>
      </c>
      <c r="BH9" s="42">
        <v>8</v>
      </c>
      <c r="BI9" s="41">
        <v>5</v>
      </c>
      <c r="BJ9" s="41"/>
      <c r="BK9" s="75">
        <f t="shared" si="7"/>
        <v>179</v>
      </c>
      <c r="BL9" s="68">
        <f t="shared" si="8"/>
        <v>7.458333333333333</v>
      </c>
      <c r="BM9" s="350">
        <f t="shared" si="9"/>
        <v>7.458333333333333</v>
      </c>
      <c r="BN9" s="69" t="str">
        <f t="shared" si="10"/>
        <v>Kh¸</v>
      </c>
      <c r="BO9" s="57"/>
      <c r="BP9" s="19"/>
      <c r="BQ9" s="19">
        <v>179</v>
      </c>
      <c r="BR9" s="34"/>
      <c r="BS9" s="102"/>
    </row>
    <row r="10" spans="1:71" ht="14.25" customHeight="1">
      <c r="A10" s="20">
        <v>5</v>
      </c>
      <c r="B10" s="21">
        <v>5</v>
      </c>
      <c r="C10" s="47" t="s">
        <v>14</v>
      </c>
      <c r="D10" s="47" t="s">
        <v>7</v>
      </c>
      <c r="E10" s="366" t="s">
        <v>302</v>
      </c>
      <c r="F10" s="42">
        <v>9</v>
      </c>
      <c r="G10" s="42">
        <v>8</v>
      </c>
      <c r="H10" s="42">
        <v>8</v>
      </c>
      <c r="I10" s="41">
        <v>8</v>
      </c>
      <c r="J10" s="41"/>
      <c r="K10" s="102">
        <f t="shared" si="0"/>
        <v>8</v>
      </c>
      <c r="L10" s="41"/>
      <c r="M10" s="42">
        <v>7</v>
      </c>
      <c r="N10" s="42">
        <v>7</v>
      </c>
      <c r="O10" s="42">
        <v>7</v>
      </c>
      <c r="P10" s="42">
        <v>7</v>
      </c>
      <c r="Q10" s="41">
        <v>7</v>
      </c>
      <c r="R10" s="41"/>
      <c r="S10" s="102">
        <f t="shared" si="1"/>
        <v>7</v>
      </c>
      <c r="T10" s="102"/>
      <c r="U10" s="42">
        <v>7</v>
      </c>
      <c r="V10" s="42">
        <v>6</v>
      </c>
      <c r="W10" s="42">
        <v>8</v>
      </c>
      <c r="X10" s="42">
        <v>8</v>
      </c>
      <c r="Y10" s="41">
        <v>6</v>
      </c>
      <c r="Z10" s="41"/>
      <c r="AA10" s="102">
        <f t="shared" si="2"/>
        <v>6</v>
      </c>
      <c r="AB10" s="41"/>
      <c r="AC10" s="42">
        <v>8</v>
      </c>
      <c r="AD10" s="42">
        <v>8</v>
      </c>
      <c r="AE10" s="42">
        <v>7</v>
      </c>
      <c r="AF10" s="42">
        <v>7</v>
      </c>
      <c r="AG10" s="42">
        <v>7</v>
      </c>
      <c r="AH10" s="41">
        <v>8</v>
      </c>
      <c r="AI10" s="41"/>
      <c r="AJ10" s="102">
        <f t="shared" si="3"/>
        <v>8</v>
      </c>
      <c r="AK10" s="41"/>
      <c r="AL10" s="42">
        <v>7</v>
      </c>
      <c r="AM10" s="42">
        <v>8</v>
      </c>
      <c r="AN10" s="42">
        <v>7</v>
      </c>
      <c r="AO10" s="41">
        <v>7</v>
      </c>
      <c r="AP10" s="41"/>
      <c r="AQ10" s="102">
        <f t="shared" si="4"/>
        <v>7</v>
      </c>
      <c r="AR10" s="41"/>
      <c r="AS10" s="42">
        <v>6</v>
      </c>
      <c r="AT10" s="42">
        <v>6</v>
      </c>
      <c r="AU10" s="42">
        <v>8</v>
      </c>
      <c r="AV10" s="41">
        <v>6</v>
      </c>
      <c r="AW10" s="41"/>
      <c r="AX10" s="102">
        <f t="shared" si="5"/>
        <v>6</v>
      </c>
      <c r="AY10" s="102"/>
      <c r="AZ10" s="41">
        <v>4</v>
      </c>
      <c r="BA10" s="41">
        <v>7</v>
      </c>
      <c r="BB10" s="41">
        <v>8</v>
      </c>
      <c r="BC10" s="41">
        <v>6</v>
      </c>
      <c r="BD10" s="41"/>
      <c r="BE10" s="66">
        <f t="shared" si="6"/>
        <v>6</v>
      </c>
      <c r="BF10" s="41"/>
      <c r="BG10" s="42">
        <v>7</v>
      </c>
      <c r="BH10" s="42">
        <v>6</v>
      </c>
      <c r="BI10" s="41">
        <v>5</v>
      </c>
      <c r="BJ10" s="41"/>
      <c r="BK10" s="75">
        <f t="shared" si="7"/>
        <v>166</v>
      </c>
      <c r="BL10" s="68">
        <f t="shared" si="8"/>
        <v>6.916666666666667</v>
      </c>
      <c r="BM10" s="350">
        <f t="shared" si="9"/>
        <v>6.916666666666667</v>
      </c>
      <c r="BN10" s="69" t="str">
        <f t="shared" si="10"/>
        <v>TBK</v>
      </c>
      <c r="BO10" s="57"/>
      <c r="BP10" s="19"/>
      <c r="BQ10" s="19">
        <v>166</v>
      </c>
      <c r="BR10" s="34"/>
      <c r="BS10" s="102"/>
    </row>
    <row r="11" spans="1:71" ht="14.25" customHeight="1">
      <c r="A11" s="20">
        <v>6</v>
      </c>
      <c r="B11" s="21">
        <v>6</v>
      </c>
      <c r="C11" s="47" t="s">
        <v>30</v>
      </c>
      <c r="D11" s="47" t="s">
        <v>8</v>
      </c>
      <c r="E11" s="366" t="s">
        <v>303</v>
      </c>
      <c r="F11" s="42">
        <v>6</v>
      </c>
      <c r="G11" s="42">
        <v>8</v>
      </c>
      <c r="H11" s="42">
        <v>8</v>
      </c>
      <c r="I11" s="41">
        <v>8</v>
      </c>
      <c r="J11" s="41"/>
      <c r="K11" s="102">
        <f t="shared" si="0"/>
        <v>8</v>
      </c>
      <c r="L11" s="41"/>
      <c r="M11" s="42">
        <v>7</v>
      </c>
      <c r="N11" s="42">
        <v>7</v>
      </c>
      <c r="O11" s="42">
        <v>7</v>
      </c>
      <c r="P11" s="42">
        <v>7</v>
      </c>
      <c r="Q11" s="40">
        <v>3</v>
      </c>
      <c r="R11" s="41">
        <v>6</v>
      </c>
      <c r="S11" s="104">
        <f t="shared" si="1"/>
        <v>4</v>
      </c>
      <c r="T11" s="102">
        <f>ROUND((SUM(M11:P11)/4*0.3+MAX(Q11:R11)*0.7),0)</f>
        <v>6</v>
      </c>
      <c r="U11" s="42">
        <v>7</v>
      </c>
      <c r="V11" s="42">
        <v>8</v>
      </c>
      <c r="W11" s="42">
        <v>7</v>
      </c>
      <c r="X11" s="42">
        <v>8</v>
      </c>
      <c r="Y11" s="41">
        <v>6</v>
      </c>
      <c r="Z11" s="41"/>
      <c r="AA11" s="102">
        <f t="shared" si="2"/>
        <v>6</v>
      </c>
      <c r="AB11" s="41"/>
      <c r="AC11" s="42">
        <v>7</v>
      </c>
      <c r="AD11" s="42">
        <v>7</v>
      </c>
      <c r="AE11" s="42">
        <v>8</v>
      </c>
      <c r="AF11" s="42">
        <v>8</v>
      </c>
      <c r="AG11" s="42">
        <v>8</v>
      </c>
      <c r="AH11" s="41">
        <v>6</v>
      </c>
      <c r="AI11" s="41"/>
      <c r="AJ11" s="102">
        <f t="shared" si="3"/>
        <v>6</v>
      </c>
      <c r="AK11" s="41"/>
      <c r="AL11" s="42">
        <v>8</v>
      </c>
      <c r="AM11" s="42">
        <v>7</v>
      </c>
      <c r="AN11" s="42">
        <v>7</v>
      </c>
      <c r="AO11" s="41">
        <v>7</v>
      </c>
      <c r="AP11" s="41"/>
      <c r="AQ11" s="102">
        <f t="shared" si="4"/>
        <v>7</v>
      </c>
      <c r="AR11" s="41"/>
      <c r="AS11" s="42">
        <v>6</v>
      </c>
      <c r="AT11" s="42">
        <v>6</v>
      </c>
      <c r="AU11" s="42">
        <v>7</v>
      </c>
      <c r="AV11" s="41">
        <v>5</v>
      </c>
      <c r="AW11" s="41"/>
      <c r="AX11" s="102">
        <f t="shared" si="5"/>
        <v>5</v>
      </c>
      <c r="AY11" s="102"/>
      <c r="AZ11" s="41">
        <v>6</v>
      </c>
      <c r="BA11" s="41">
        <v>7</v>
      </c>
      <c r="BB11" s="41">
        <v>7</v>
      </c>
      <c r="BC11" s="41">
        <v>4</v>
      </c>
      <c r="BD11" s="41"/>
      <c r="BE11" s="66">
        <f t="shared" si="6"/>
        <v>5</v>
      </c>
      <c r="BF11" s="41"/>
      <c r="BG11" s="42">
        <v>7</v>
      </c>
      <c r="BH11" s="42">
        <v>6</v>
      </c>
      <c r="BI11" s="41">
        <v>5</v>
      </c>
      <c r="BJ11" s="41"/>
      <c r="BK11" s="75">
        <f t="shared" si="7"/>
        <v>141</v>
      </c>
      <c r="BL11" s="68">
        <f t="shared" si="8"/>
        <v>5.875</v>
      </c>
      <c r="BM11" s="350">
        <f t="shared" si="9"/>
        <v>6.125</v>
      </c>
      <c r="BN11" s="69" t="str">
        <f t="shared" si="10"/>
        <v>TBK</v>
      </c>
      <c r="BO11" s="57"/>
      <c r="BP11" s="19" t="s">
        <v>296</v>
      </c>
      <c r="BQ11" s="19">
        <v>141</v>
      </c>
      <c r="BR11" s="34"/>
      <c r="BS11" s="102"/>
    </row>
    <row r="12" spans="1:71" ht="14.25" customHeight="1">
      <c r="A12" s="20">
        <v>7</v>
      </c>
      <c r="B12" s="21">
        <v>7</v>
      </c>
      <c r="C12" s="47" t="s">
        <v>71</v>
      </c>
      <c r="D12" s="47" t="s">
        <v>8</v>
      </c>
      <c r="E12" s="366" t="s">
        <v>304</v>
      </c>
      <c r="F12" s="42">
        <v>6</v>
      </c>
      <c r="G12" s="42">
        <v>9</v>
      </c>
      <c r="H12" s="42">
        <v>8</v>
      </c>
      <c r="I12" s="41">
        <v>7</v>
      </c>
      <c r="J12" s="41"/>
      <c r="K12" s="102">
        <f t="shared" si="0"/>
        <v>7</v>
      </c>
      <c r="L12" s="41"/>
      <c r="M12" s="42">
        <v>8</v>
      </c>
      <c r="N12" s="42">
        <v>7</v>
      </c>
      <c r="O12" s="42">
        <v>8</v>
      </c>
      <c r="P12" s="42">
        <v>7</v>
      </c>
      <c r="Q12" s="41">
        <v>7</v>
      </c>
      <c r="R12" s="41"/>
      <c r="S12" s="102">
        <f t="shared" si="1"/>
        <v>7</v>
      </c>
      <c r="T12" s="102"/>
      <c r="U12" s="42">
        <v>8</v>
      </c>
      <c r="V12" s="42">
        <v>8</v>
      </c>
      <c r="W12" s="42">
        <v>5</v>
      </c>
      <c r="X12" s="42">
        <v>7</v>
      </c>
      <c r="Y12" s="41">
        <v>8</v>
      </c>
      <c r="Z12" s="41"/>
      <c r="AA12" s="102">
        <f t="shared" si="2"/>
        <v>8</v>
      </c>
      <c r="AB12" s="41"/>
      <c r="AC12" s="42">
        <v>8</v>
      </c>
      <c r="AD12" s="42">
        <v>8</v>
      </c>
      <c r="AE12" s="42">
        <v>9</v>
      </c>
      <c r="AF12" s="42">
        <v>8</v>
      </c>
      <c r="AG12" s="42">
        <v>9</v>
      </c>
      <c r="AH12" s="41">
        <v>8</v>
      </c>
      <c r="AI12" s="41"/>
      <c r="AJ12" s="102">
        <f t="shared" si="3"/>
        <v>8</v>
      </c>
      <c r="AK12" s="41"/>
      <c r="AL12" s="42">
        <v>7</v>
      </c>
      <c r="AM12" s="42">
        <v>8</v>
      </c>
      <c r="AN12" s="42">
        <v>8</v>
      </c>
      <c r="AO12" s="41">
        <v>8</v>
      </c>
      <c r="AP12" s="41"/>
      <c r="AQ12" s="102">
        <f t="shared" si="4"/>
        <v>8</v>
      </c>
      <c r="AR12" s="41"/>
      <c r="AS12" s="42">
        <v>6</v>
      </c>
      <c r="AT12" s="42">
        <v>5</v>
      </c>
      <c r="AU12" s="42">
        <v>8</v>
      </c>
      <c r="AV12" s="41">
        <v>5</v>
      </c>
      <c r="AW12" s="41"/>
      <c r="AX12" s="102">
        <f t="shared" si="5"/>
        <v>5</v>
      </c>
      <c r="AY12" s="102"/>
      <c r="AZ12" s="41">
        <v>6</v>
      </c>
      <c r="BA12" s="41">
        <v>6</v>
      </c>
      <c r="BB12" s="41">
        <v>7</v>
      </c>
      <c r="BC12" s="41">
        <v>5</v>
      </c>
      <c r="BD12" s="41"/>
      <c r="BE12" s="66">
        <f t="shared" si="6"/>
        <v>5</v>
      </c>
      <c r="BF12" s="41"/>
      <c r="BG12" s="42">
        <v>6</v>
      </c>
      <c r="BH12" s="42">
        <v>6</v>
      </c>
      <c r="BI12" s="41">
        <v>5</v>
      </c>
      <c r="BJ12" s="41"/>
      <c r="BK12" s="75">
        <f t="shared" si="7"/>
        <v>168</v>
      </c>
      <c r="BL12" s="68">
        <f t="shared" si="8"/>
        <v>7</v>
      </c>
      <c r="BM12" s="350">
        <f t="shared" si="9"/>
        <v>7</v>
      </c>
      <c r="BN12" s="69" t="str">
        <f t="shared" si="10"/>
        <v>Kh¸</v>
      </c>
      <c r="BO12" s="57"/>
      <c r="BP12" s="19"/>
      <c r="BQ12" s="19">
        <v>168</v>
      </c>
      <c r="BR12" s="34"/>
      <c r="BS12" s="102"/>
    </row>
    <row r="13" spans="1:71" ht="13.5" customHeight="1">
      <c r="A13" s="20">
        <v>8</v>
      </c>
      <c r="B13" s="21">
        <v>8</v>
      </c>
      <c r="C13" s="47" t="s">
        <v>20</v>
      </c>
      <c r="D13" s="47" t="s">
        <v>9</v>
      </c>
      <c r="E13" s="366" t="s">
        <v>305</v>
      </c>
      <c r="F13" s="42">
        <v>9</v>
      </c>
      <c r="G13" s="42">
        <v>9</v>
      </c>
      <c r="H13" s="42">
        <v>8</v>
      </c>
      <c r="I13" s="41">
        <v>6</v>
      </c>
      <c r="J13" s="41"/>
      <c r="K13" s="102">
        <f t="shared" si="0"/>
        <v>7</v>
      </c>
      <c r="L13" s="41"/>
      <c r="M13" s="42">
        <v>6</v>
      </c>
      <c r="N13" s="42">
        <v>7</v>
      </c>
      <c r="O13" s="42">
        <v>7</v>
      </c>
      <c r="P13" s="42">
        <v>5</v>
      </c>
      <c r="Q13" s="41">
        <v>6</v>
      </c>
      <c r="R13" s="41"/>
      <c r="S13" s="102">
        <f t="shared" si="1"/>
        <v>6</v>
      </c>
      <c r="T13" s="102"/>
      <c r="U13" s="42">
        <v>7</v>
      </c>
      <c r="V13" s="42">
        <v>6</v>
      </c>
      <c r="W13" s="42">
        <v>7</v>
      </c>
      <c r="X13" s="42">
        <v>7</v>
      </c>
      <c r="Y13" s="41">
        <v>7</v>
      </c>
      <c r="Z13" s="41"/>
      <c r="AA13" s="102">
        <f t="shared" si="2"/>
        <v>7</v>
      </c>
      <c r="AB13" s="41"/>
      <c r="AC13" s="42">
        <v>7</v>
      </c>
      <c r="AD13" s="42">
        <v>7</v>
      </c>
      <c r="AE13" s="42">
        <v>7</v>
      </c>
      <c r="AF13" s="42">
        <v>8</v>
      </c>
      <c r="AG13" s="42">
        <v>8</v>
      </c>
      <c r="AH13" s="41">
        <v>7</v>
      </c>
      <c r="AI13" s="41"/>
      <c r="AJ13" s="102">
        <f t="shared" si="3"/>
        <v>7</v>
      </c>
      <c r="AK13" s="41"/>
      <c r="AL13" s="42">
        <v>8</v>
      </c>
      <c r="AM13" s="42">
        <v>7</v>
      </c>
      <c r="AN13" s="42">
        <v>7</v>
      </c>
      <c r="AO13" s="41">
        <v>9</v>
      </c>
      <c r="AP13" s="41"/>
      <c r="AQ13" s="102">
        <f t="shared" si="4"/>
        <v>9</v>
      </c>
      <c r="AR13" s="41"/>
      <c r="AS13" s="42">
        <v>6</v>
      </c>
      <c r="AT13" s="42">
        <v>6</v>
      </c>
      <c r="AU13" s="42">
        <v>7</v>
      </c>
      <c r="AV13" s="41">
        <v>6</v>
      </c>
      <c r="AW13" s="41"/>
      <c r="AX13" s="102">
        <f t="shared" si="5"/>
        <v>6</v>
      </c>
      <c r="AY13" s="102"/>
      <c r="AZ13" s="41">
        <v>5</v>
      </c>
      <c r="BA13" s="41">
        <v>8</v>
      </c>
      <c r="BB13" s="41">
        <v>8</v>
      </c>
      <c r="BC13" s="41">
        <v>6</v>
      </c>
      <c r="BD13" s="41"/>
      <c r="BE13" s="66">
        <f t="shared" si="6"/>
        <v>6</v>
      </c>
      <c r="BF13" s="41"/>
      <c r="BG13" s="42">
        <v>7</v>
      </c>
      <c r="BH13" s="42">
        <v>6</v>
      </c>
      <c r="BI13" s="41">
        <v>5</v>
      </c>
      <c r="BJ13" s="41"/>
      <c r="BK13" s="75">
        <f t="shared" si="7"/>
        <v>165</v>
      </c>
      <c r="BL13" s="68">
        <f t="shared" si="8"/>
        <v>6.875</v>
      </c>
      <c r="BM13" s="350">
        <f t="shared" si="9"/>
        <v>6.875</v>
      </c>
      <c r="BN13" s="69" t="str">
        <f t="shared" si="10"/>
        <v>TBK</v>
      </c>
      <c r="BO13" s="57"/>
      <c r="BQ13" s="19">
        <v>165</v>
      </c>
      <c r="BS13" s="102"/>
    </row>
    <row r="14" spans="1:71" ht="13.5" customHeight="1">
      <c r="A14" s="20">
        <v>9</v>
      </c>
      <c r="B14" s="21">
        <v>9</v>
      </c>
      <c r="C14" s="47" t="s">
        <v>72</v>
      </c>
      <c r="D14" s="47" t="s">
        <v>24</v>
      </c>
      <c r="E14" s="366" t="s">
        <v>306</v>
      </c>
      <c r="F14" s="42">
        <v>7</v>
      </c>
      <c r="G14" s="42">
        <v>6</v>
      </c>
      <c r="H14" s="42">
        <v>8</v>
      </c>
      <c r="I14" s="41">
        <v>6</v>
      </c>
      <c r="J14" s="41"/>
      <c r="K14" s="102">
        <f t="shared" si="0"/>
        <v>6</v>
      </c>
      <c r="L14" s="41"/>
      <c r="M14" s="42">
        <v>7</v>
      </c>
      <c r="N14" s="42">
        <v>6</v>
      </c>
      <c r="O14" s="42">
        <v>7</v>
      </c>
      <c r="P14" s="42">
        <v>7</v>
      </c>
      <c r="Q14" s="41">
        <v>7</v>
      </c>
      <c r="R14" s="41"/>
      <c r="S14" s="102">
        <f t="shared" si="1"/>
        <v>7</v>
      </c>
      <c r="T14" s="102"/>
      <c r="U14" s="42">
        <v>8</v>
      </c>
      <c r="V14" s="42">
        <v>7</v>
      </c>
      <c r="W14" s="42">
        <v>5</v>
      </c>
      <c r="X14" s="42">
        <v>7</v>
      </c>
      <c r="Y14" s="41">
        <v>7</v>
      </c>
      <c r="Z14" s="41"/>
      <c r="AA14" s="102">
        <f t="shared" si="2"/>
        <v>7</v>
      </c>
      <c r="AB14" s="41"/>
      <c r="AC14" s="42">
        <v>7</v>
      </c>
      <c r="AD14" s="42">
        <v>7</v>
      </c>
      <c r="AE14" s="42">
        <v>8</v>
      </c>
      <c r="AF14" s="42">
        <v>8</v>
      </c>
      <c r="AG14" s="42">
        <v>8</v>
      </c>
      <c r="AH14" s="41">
        <v>8</v>
      </c>
      <c r="AI14" s="41"/>
      <c r="AJ14" s="102">
        <f t="shared" si="3"/>
        <v>8</v>
      </c>
      <c r="AK14" s="41"/>
      <c r="AL14" s="42">
        <v>7</v>
      </c>
      <c r="AM14" s="42">
        <v>7</v>
      </c>
      <c r="AN14" s="42">
        <v>7</v>
      </c>
      <c r="AO14" s="41">
        <v>8</v>
      </c>
      <c r="AP14" s="41"/>
      <c r="AQ14" s="102">
        <f t="shared" si="4"/>
        <v>8</v>
      </c>
      <c r="AR14" s="41"/>
      <c r="AS14" s="42">
        <v>5</v>
      </c>
      <c r="AT14" s="42">
        <v>6</v>
      </c>
      <c r="AU14" s="42">
        <v>8</v>
      </c>
      <c r="AV14" s="41">
        <v>7</v>
      </c>
      <c r="AW14" s="41"/>
      <c r="AX14" s="102">
        <f t="shared" si="5"/>
        <v>7</v>
      </c>
      <c r="AY14" s="102"/>
      <c r="AZ14" s="41">
        <v>8</v>
      </c>
      <c r="BA14" s="41">
        <v>8</v>
      </c>
      <c r="BB14" s="41">
        <v>8</v>
      </c>
      <c r="BC14" s="41">
        <v>6</v>
      </c>
      <c r="BD14" s="41"/>
      <c r="BE14" s="66">
        <f t="shared" si="6"/>
        <v>7</v>
      </c>
      <c r="BF14" s="41"/>
      <c r="BG14" s="42">
        <v>6</v>
      </c>
      <c r="BH14" s="42">
        <v>6</v>
      </c>
      <c r="BI14" s="41">
        <v>5</v>
      </c>
      <c r="BJ14" s="41"/>
      <c r="BK14" s="75">
        <f t="shared" si="7"/>
        <v>173</v>
      </c>
      <c r="BL14" s="68">
        <f t="shared" si="8"/>
        <v>7.208333333333333</v>
      </c>
      <c r="BM14" s="350">
        <f t="shared" si="9"/>
        <v>7.208333333333333</v>
      </c>
      <c r="BN14" s="69" t="str">
        <f t="shared" si="10"/>
        <v>Kh¸</v>
      </c>
      <c r="BO14" s="57"/>
      <c r="BQ14" s="19">
        <v>173</v>
      </c>
      <c r="BS14" s="102"/>
    </row>
    <row r="15" spans="1:71" ht="14.25" customHeight="1">
      <c r="A15" s="20">
        <v>10</v>
      </c>
      <c r="B15" s="21">
        <v>10</v>
      </c>
      <c r="C15" s="47" t="s">
        <v>30</v>
      </c>
      <c r="D15" s="47" t="s">
        <v>73</v>
      </c>
      <c r="E15" s="366" t="s">
        <v>307</v>
      </c>
      <c r="F15" s="42">
        <v>9</v>
      </c>
      <c r="G15" s="42">
        <v>9</v>
      </c>
      <c r="H15" s="42">
        <v>7</v>
      </c>
      <c r="I15" s="41">
        <v>9</v>
      </c>
      <c r="J15" s="41"/>
      <c r="K15" s="102">
        <f t="shared" si="0"/>
        <v>9</v>
      </c>
      <c r="L15" s="41"/>
      <c r="M15" s="42">
        <v>8</v>
      </c>
      <c r="N15" s="42">
        <v>8</v>
      </c>
      <c r="O15" s="42">
        <v>7</v>
      </c>
      <c r="P15" s="42">
        <v>8</v>
      </c>
      <c r="Q15" s="41">
        <v>6</v>
      </c>
      <c r="R15" s="41"/>
      <c r="S15" s="102">
        <f t="shared" si="1"/>
        <v>7</v>
      </c>
      <c r="T15" s="102"/>
      <c r="U15" s="42">
        <v>8</v>
      </c>
      <c r="V15" s="42">
        <v>8</v>
      </c>
      <c r="W15" s="42">
        <v>7</v>
      </c>
      <c r="X15" s="42">
        <v>8</v>
      </c>
      <c r="Y15" s="41">
        <v>8</v>
      </c>
      <c r="Z15" s="41"/>
      <c r="AA15" s="102">
        <f t="shared" si="2"/>
        <v>8</v>
      </c>
      <c r="AB15" s="41"/>
      <c r="AC15" s="42">
        <v>7</v>
      </c>
      <c r="AD15" s="42">
        <v>8</v>
      </c>
      <c r="AE15" s="42">
        <v>8</v>
      </c>
      <c r="AF15" s="42">
        <v>8</v>
      </c>
      <c r="AG15" s="42">
        <v>7</v>
      </c>
      <c r="AH15" s="41">
        <v>7</v>
      </c>
      <c r="AI15" s="41"/>
      <c r="AJ15" s="102">
        <f t="shared" si="3"/>
        <v>7</v>
      </c>
      <c r="AK15" s="41"/>
      <c r="AL15" s="42">
        <v>7</v>
      </c>
      <c r="AM15" s="42">
        <v>8</v>
      </c>
      <c r="AN15" s="42">
        <v>7</v>
      </c>
      <c r="AO15" s="41">
        <v>9</v>
      </c>
      <c r="AP15" s="41"/>
      <c r="AQ15" s="102">
        <f t="shared" si="4"/>
        <v>9</v>
      </c>
      <c r="AR15" s="41"/>
      <c r="AS15" s="42">
        <v>7</v>
      </c>
      <c r="AT15" s="42">
        <v>6</v>
      </c>
      <c r="AU15" s="42">
        <v>6</v>
      </c>
      <c r="AV15" s="41">
        <v>8</v>
      </c>
      <c r="AW15" s="41"/>
      <c r="AX15" s="102">
        <f t="shared" si="5"/>
        <v>8</v>
      </c>
      <c r="AY15" s="102"/>
      <c r="AZ15" s="41">
        <v>6</v>
      </c>
      <c r="BA15" s="41">
        <v>7</v>
      </c>
      <c r="BB15" s="41">
        <v>7</v>
      </c>
      <c r="BC15" s="41">
        <v>7</v>
      </c>
      <c r="BD15" s="41"/>
      <c r="BE15" s="66">
        <f t="shared" si="6"/>
        <v>7</v>
      </c>
      <c r="BF15" s="41"/>
      <c r="BG15" s="42">
        <v>5</v>
      </c>
      <c r="BH15" s="42">
        <v>8</v>
      </c>
      <c r="BI15" s="41">
        <v>5</v>
      </c>
      <c r="BJ15" s="41"/>
      <c r="BK15" s="75">
        <f t="shared" si="7"/>
        <v>187</v>
      </c>
      <c r="BL15" s="68">
        <f t="shared" si="8"/>
        <v>7.791666666666667</v>
      </c>
      <c r="BM15" s="350">
        <f t="shared" si="9"/>
        <v>7.791666666666667</v>
      </c>
      <c r="BN15" s="69" t="str">
        <f t="shared" si="10"/>
        <v>Kh¸</v>
      </c>
      <c r="BO15" s="57"/>
      <c r="BQ15" s="19">
        <v>187</v>
      </c>
      <c r="BS15" s="102"/>
    </row>
    <row r="16" spans="1:71" ht="14.25" customHeight="1">
      <c r="A16" s="20">
        <v>11</v>
      </c>
      <c r="B16" s="21">
        <v>11</v>
      </c>
      <c r="C16" s="47" t="s">
        <v>74</v>
      </c>
      <c r="D16" s="47" t="s">
        <v>25</v>
      </c>
      <c r="E16" s="366" t="s">
        <v>308</v>
      </c>
      <c r="F16" s="42">
        <v>6</v>
      </c>
      <c r="G16" s="42">
        <v>8</v>
      </c>
      <c r="H16" s="42">
        <v>8</v>
      </c>
      <c r="I16" s="41">
        <v>6</v>
      </c>
      <c r="J16" s="41"/>
      <c r="K16" s="102">
        <f t="shared" si="0"/>
        <v>6</v>
      </c>
      <c r="L16" s="41"/>
      <c r="M16" s="42">
        <v>6</v>
      </c>
      <c r="N16" s="42">
        <v>6</v>
      </c>
      <c r="O16" s="42">
        <v>7</v>
      </c>
      <c r="P16" s="42">
        <v>6</v>
      </c>
      <c r="Q16" s="41">
        <v>5</v>
      </c>
      <c r="R16" s="41"/>
      <c r="S16" s="102">
        <f t="shared" si="1"/>
        <v>5</v>
      </c>
      <c r="T16" s="102"/>
      <c r="U16" s="42">
        <v>8</v>
      </c>
      <c r="V16" s="42">
        <v>8</v>
      </c>
      <c r="W16" s="42">
        <v>6</v>
      </c>
      <c r="X16" s="42">
        <v>8</v>
      </c>
      <c r="Y16" s="41">
        <v>7</v>
      </c>
      <c r="Z16" s="41"/>
      <c r="AA16" s="102">
        <f t="shared" si="2"/>
        <v>7</v>
      </c>
      <c r="AB16" s="41"/>
      <c r="AC16" s="42">
        <v>7</v>
      </c>
      <c r="AD16" s="42">
        <v>8</v>
      </c>
      <c r="AE16" s="42">
        <v>8</v>
      </c>
      <c r="AF16" s="42">
        <v>7</v>
      </c>
      <c r="AG16" s="42">
        <v>7</v>
      </c>
      <c r="AH16" s="41">
        <v>6</v>
      </c>
      <c r="AI16" s="41"/>
      <c r="AJ16" s="102">
        <f t="shared" si="3"/>
        <v>6</v>
      </c>
      <c r="AK16" s="41"/>
      <c r="AL16" s="42">
        <v>8</v>
      </c>
      <c r="AM16" s="42">
        <v>7</v>
      </c>
      <c r="AN16" s="42">
        <v>7</v>
      </c>
      <c r="AO16" s="41">
        <v>7</v>
      </c>
      <c r="AP16" s="41"/>
      <c r="AQ16" s="102">
        <f t="shared" si="4"/>
        <v>7</v>
      </c>
      <c r="AR16" s="41"/>
      <c r="AS16" s="42">
        <v>7</v>
      </c>
      <c r="AT16" s="42">
        <v>6</v>
      </c>
      <c r="AU16" s="42">
        <v>8</v>
      </c>
      <c r="AV16" s="41">
        <v>7</v>
      </c>
      <c r="AW16" s="41"/>
      <c r="AX16" s="102">
        <f t="shared" si="5"/>
        <v>7</v>
      </c>
      <c r="AY16" s="102"/>
      <c r="AZ16" s="41">
        <v>6</v>
      </c>
      <c r="BA16" s="41">
        <v>7</v>
      </c>
      <c r="BB16" s="41">
        <v>7</v>
      </c>
      <c r="BC16" s="41">
        <v>6</v>
      </c>
      <c r="BD16" s="41"/>
      <c r="BE16" s="66">
        <f t="shared" si="6"/>
        <v>6</v>
      </c>
      <c r="BF16" s="41"/>
      <c r="BG16" s="42">
        <v>8</v>
      </c>
      <c r="BH16" s="42">
        <v>9</v>
      </c>
      <c r="BI16" s="41">
        <v>8</v>
      </c>
      <c r="BJ16" s="41"/>
      <c r="BK16" s="75">
        <f t="shared" si="7"/>
        <v>151</v>
      </c>
      <c r="BL16" s="68">
        <f t="shared" si="8"/>
        <v>6.291666666666667</v>
      </c>
      <c r="BM16" s="350">
        <f t="shared" si="9"/>
        <v>6.291666666666667</v>
      </c>
      <c r="BN16" s="69" t="str">
        <f t="shared" si="10"/>
        <v>TBK</v>
      </c>
      <c r="BO16" s="57"/>
      <c r="BQ16" s="19">
        <v>151</v>
      </c>
      <c r="BS16" s="102"/>
    </row>
    <row r="17" spans="1:71" ht="14.25" customHeight="1">
      <c r="A17" s="20">
        <v>12</v>
      </c>
      <c r="B17" s="21">
        <v>12</v>
      </c>
      <c r="C17" s="47" t="s">
        <v>75</v>
      </c>
      <c r="D17" s="47" t="s">
        <v>76</v>
      </c>
      <c r="E17" s="366" t="s">
        <v>309</v>
      </c>
      <c r="F17" s="42">
        <v>8</v>
      </c>
      <c r="G17" s="42">
        <v>8</v>
      </c>
      <c r="H17" s="42">
        <v>8</v>
      </c>
      <c r="I17" s="41">
        <v>7</v>
      </c>
      <c r="J17" s="41"/>
      <c r="K17" s="102">
        <f t="shared" si="0"/>
        <v>7</v>
      </c>
      <c r="L17" s="41"/>
      <c r="M17" s="42">
        <v>7</v>
      </c>
      <c r="N17" s="42">
        <v>6</v>
      </c>
      <c r="O17" s="42">
        <v>7</v>
      </c>
      <c r="P17" s="42">
        <v>6</v>
      </c>
      <c r="Q17" s="41">
        <v>7</v>
      </c>
      <c r="R17" s="41"/>
      <c r="S17" s="102">
        <f t="shared" si="1"/>
        <v>7</v>
      </c>
      <c r="T17" s="102"/>
      <c r="U17" s="42">
        <v>7</v>
      </c>
      <c r="V17" s="42">
        <v>7</v>
      </c>
      <c r="W17" s="42">
        <v>6</v>
      </c>
      <c r="X17" s="42">
        <v>8</v>
      </c>
      <c r="Y17" s="41">
        <v>7</v>
      </c>
      <c r="Z17" s="41"/>
      <c r="AA17" s="102">
        <f t="shared" si="2"/>
        <v>7</v>
      </c>
      <c r="AB17" s="41"/>
      <c r="AC17" s="42">
        <v>7</v>
      </c>
      <c r="AD17" s="42">
        <v>7</v>
      </c>
      <c r="AE17" s="42">
        <v>7</v>
      </c>
      <c r="AF17" s="42">
        <v>7</v>
      </c>
      <c r="AG17" s="42">
        <v>7</v>
      </c>
      <c r="AH17" s="41">
        <v>7</v>
      </c>
      <c r="AI17" s="41"/>
      <c r="AJ17" s="102">
        <f t="shared" si="3"/>
        <v>7</v>
      </c>
      <c r="AK17" s="41"/>
      <c r="AL17" s="42">
        <v>7</v>
      </c>
      <c r="AM17" s="42">
        <v>8</v>
      </c>
      <c r="AN17" s="42">
        <v>7</v>
      </c>
      <c r="AO17" s="41">
        <v>5</v>
      </c>
      <c r="AP17" s="41"/>
      <c r="AQ17" s="102">
        <f t="shared" si="4"/>
        <v>6</v>
      </c>
      <c r="AR17" s="41"/>
      <c r="AS17" s="42">
        <v>7</v>
      </c>
      <c r="AT17" s="42">
        <v>6</v>
      </c>
      <c r="AU17" s="42">
        <v>6</v>
      </c>
      <c r="AV17" s="41">
        <v>5</v>
      </c>
      <c r="AW17" s="41"/>
      <c r="AX17" s="102">
        <f t="shared" si="5"/>
        <v>5</v>
      </c>
      <c r="AY17" s="102"/>
      <c r="AZ17" s="41">
        <v>7</v>
      </c>
      <c r="BA17" s="41">
        <v>7</v>
      </c>
      <c r="BB17" s="41">
        <v>7</v>
      </c>
      <c r="BC17" s="41">
        <v>6</v>
      </c>
      <c r="BD17" s="41"/>
      <c r="BE17" s="66">
        <f t="shared" si="6"/>
        <v>6</v>
      </c>
      <c r="BF17" s="41"/>
      <c r="BG17" s="42">
        <v>6</v>
      </c>
      <c r="BH17" s="42">
        <v>8</v>
      </c>
      <c r="BI17" s="41">
        <v>5</v>
      </c>
      <c r="BJ17" s="41"/>
      <c r="BK17" s="75">
        <f t="shared" si="7"/>
        <v>156</v>
      </c>
      <c r="BL17" s="68">
        <f t="shared" si="8"/>
        <v>6.5</v>
      </c>
      <c r="BM17" s="350">
        <f t="shared" si="9"/>
        <v>6.5</v>
      </c>
      <c r="BN17" s="69" t="str">
        <f t="shared" si="10"/>
        <v>TBK</v>
      </c>
      <c r="BO17" s="57"/>
      <c r="BQ17" s="19">
        <v>156</v>
      </c>
      <c r="BS17" s="102"/>
    </row>
    <row r="18" spans="1:71" ht="15" customHeight="1">
      <c r="A18" s="20">
        <v>13</v>
      </c>
      <c r="B18" s="21">
        <v>13</v>
      </c>
      <c r="C18" s="47" t="s">
        <v>78</v>
      </c>
      <c r="D18" s="47" t="s">
        <v>77</v>
      </c>
      <c r="E18" s="366" t="s">
        <v>310</v>
      </c>
      <c r="F18" s="42">
        <v>6</v>
      </c>
      <c r="G18" s="42">
        <v>8</v>
      </c>
      <c r="H18" s="42">
        <v>8</v>
      </c>
      <c r="I18" s="41">
        <v>6</v>
      </c>
      <c r="J18" s="41"/>
      <c r="K18" s="102">
        <f t="shared" si="0"/>
        <v>6</v>
      </c>
      <c r="L18" s="41"/>
      <c r="M18" s="42">
        <v>7</v>
      </c>
      <c r="N18" s="42">
        <v>7</v>
      </c>
      <c r="O18" s="42">
        <v>7</v>
      </c>
      <c r="P18" s="42">
        <v>8</v>
      </c>
      <c r="Q18" s="41">
        <v>6</v>
      </c>
      <c r="R18" s="41"/>
      <c r="S18" s="102">
        <f t="shared" si="1"/>
        <v>6</v>
      </c>
      <c r="T18" s="102"/>
      <c r="U18" s="42">
        <v>7</v>
      </c>
      <c r="V18" s="42">
        <v>7</v>
      </c>
      <c r="W18" s="42">
        <v>7</v>
      </c>
      <c r="X18" s="42">
        <v>8</v>
      </c>
      <c r="Y18" s="41">
        <v>7</v>
      </c>
      <c r="Z18" s="41"/>
      <c r="AA18" s="102">
        <f t="shared" si="2"/>
        <v>7</v>
      </c>
      <c r="AB18" s="41"/>
      <c r="AC18" s="42">
        <v>8</v>
      </c>
      <c r="AD18" s="42">
        <v>7</v>
      </c>
      <c r="AE18" s="42">
        <v>8</v>
      </c>
      <c r="AF18" s="42">
        <v>7</v>
      </c>
      <c r="AG18" s="42">
        <v>8</v>
      </c>
      <c r="AH18" s="41">
        <v>7</v>
      </c>
      <c r="AI18" s="41"/>
      <c r="AJ18" s="102">
        <f t="shared" si="3"/>
        <v>7</v>
      </c>
      <c r="AK18" s="41"/>
      <c r="AL18" s="42">
        <v>7</v>
      </c>
      <c r="AM18" s="42">
        <v>8</v>
      </c>
      <c r="AN18" s="42">
        <v>8</v>
      </c>
      <c r="AO18" s="41">
        <v>7</v>
      </c>
      <c r="AP18" s="41"/>
      <c r="AQ18" s="102">
        <f t="shared" si="4"/>
        <v>7</v>
      </c>
      <c r="AR18" s="41"/>
      <c r="AS18" s="42">
        <v>6</v>
      </c>
      <c r="AT18" s="42">
        <v>5</v>
      </c>
      <c r="AU18" s="42">
        <v>8</v>
      </c>
      <c r="AV18" s="40">
        <v>3</v>
      </c>
      <c r="AW18" s="41">
        <v>7</v>
      </c>
      <c r="AX18" s="104">
        <f t="shared" si="5"/>
        <v>4</v>
      </c>
      <c r="AY18" s="102">
        <f>ROUND((SUM(AS18:AU18)/3*0.3+MAX(AV18:AW18)*0.7),0)</f>
        <v>7</v>
      </c>
      <c r="AZ18" s="41">
        <v>5</v>
      </c>
      <c r="BA18" s="41">
        <v>8</v>
      </c>
      <c r="BB18" s="41">
        <v>7</v>
      </c>
      <c r="BC18" s="41">
        <v>8</v>
      </c>
      <c r="BD18" s="41"/>
      <c r="BE18" s="66">
        <f t="shared" si="6"/>
        <v>8</v>
      </c>
      <c r="BF18" s="41"/>
      <c r="BG18" s="42">
        <v>6</v>
      </c>
      <c r="BH18" s="42">
        <v>7</v>
      </c>
      <c r="BI18" s="41">
        <v>6</v>
      </c>
      <c r="BJ18" s="41"/>
      <c r="BK18" s="75">
        <f t="shared" si="7"/>
        <v>156</v>
      </c>
      <c r="BL18" s="68">
        <f t="shared" si="8"/>
        <v>6.5</v>
      </c>
      <c r="BM18" s="350">
        <f t="shared" si="9"/>
        <v>6.875</v>
      </c>
      <c r="BN18" s="69" t="str">
        <f t="shared" si="10"/>
        <v>TBK</v>
      </c>
      <c r="BO18" s="57"/>
      <c r="BP18" t="s">
        <v>296</v>
      </c>
      <c r="BQ18" s="19">
        <v>156</v>
      </c>
      <c r="BS18" s="102"/>
    </row>
    <row r="19" spans="1:71" ht="15" customHeight="1">
      <c r="A19" s="20">
        <v>14</v>
      </c>
      <c r="B19" s="21">
        <v>14</v>
      </c>
      <c r="C19" s="47" t="s">
        <v>30</v>
      </c>
      <c r="D19" s="47" t="s">
        <v>79</v>
      </c>
      <c r="E19" s="366" t="s">
        <v>311</v>
      </c>
      <c r="F19" s="42">
        <v>9</v>
      </c>
      <c r="G19" s="42">
        <v>9</v>
      </c>
      <c r="H19" s="42">
        <v>8</v>
      </c>
      <c r="I19" s="41">
        <v>6</v>
      </c>
      <c r="J19" s="41"/>
      <c r="K19" s="102">
        <f t="shared" si="0"/>
        <v>7</v>
      </c>
      <c r="L19" s="41"/>
      <c r="M19" s="42">
        <v>7</v>
      </c>
      <c r="N19" s="42">
        <v>7</v>
      </c>
      <c r="O19" s="42">
        <v>7</v>
      </c>
      <c r="P19" s="42">
        <v>7</v>
      </c>
      <c r="Q19" s="41">
        <v>8</v>
      </c>
      <c r="R19" s="41"/>
      <c r="S19" s="102">
        <f t="shared" si="1"/>
        <v>8</v>
      </c>
      <c r="T19" s="102"/>
      <c r="U19" s="42">
        <v>8</v>
      </c>
      <c r="V19" s="42">
        <v>9</v>
      </c>
      <c r="W19" s="42">
        <v>7</v>
      </c>
      <c r="X19" s="42">
        <v>8</v>
      </c>
      <c r="Y19" s="41">
        <v>8</v>
      </c>
      <c r="Z19" s="41"/>
      <c r="AA19" s="102">
        <f t="shared" si="2"/>
        <v>8</v>
      </c>
      <c r="AB19" s="41"/>
      <c r="AC19" s="42">
        <v>8</v>
      </c>
      <c r="AD19" s="42">
        <v>8</v>
      </c>
      <c r="AE19" s="42">
        <v>7</v>
      </c>
      <c r="AF19" s="42">
        <v>7</v>
      </c>
      <c r="AG19" s="42">
        <v>8</v>
      </c>
      <c r="AH19" s="41">
        <v>7</v>
      </c>
      <c r="AI19" s="41"/>
      <c r="AJ19" s="102">
        <f t="shared" si="3"/>
        <v>7</v>
      </c>
      <c r="AK19" s="41"/>
      <c r="AL19" s="42">
        <v>8</v>
      </c>
      <c r="AM19" s="42">
        <v>7</v>
      </c>
      <c r="AN19" s="42">
        <v>7</v>
      </c>
      <c r="AO19" s="41">
        <v>7</v>
      </c>
      <c r="AP19" s="41"/>
      <c r="AQ19" s="102">
        <f t="shared" si="4"/>
        <v>7</v>
      </c>
      <c r="AR19" s="41"/>
      <c r="AS19" s="42">
        <v>6</v>
      </c>
      <c r="AT19" s="42">
        <v>7</v>
      </c>
      <c r="AU19" s="42">
        <v>7</v>
      </c>
      <c r="AV19" s="41">
        <v>6</v>
      </c>
      <c r="AW19" s="41"/>
      <c r="AX19" s="102">
        <f t="shared" si="5"/>
        <v>6</v>
      </c>
      <c r="AY19" s="102"/>
      <c r="AZ19" s="41">
        <v>7</v>
      </c>
      <c r="BA19" s="41">
        <v>7</v>
      </c>
      <c r="BB19" s="41">
        <v>7</v>
      </c>
      <c r="BC19" s="41">
        <v>7</v>
      </c>
      <c r="BD19" s="41"/>
      <c r="BE19" s="66">
        <f t="shared" si="6"/>
        <v>7</v>
      </c>
      <c r="BF19" s="41"/>
      <c r="BG19" s="42">
        <v>6</v>
      </c>
      <c r="BH19" s="42">
        <v>7</v>
      </c>
      <c r="BI19" s="41">
        <v>5</v>
      </c>
      <c r="BJ19" s="41"/>
      <c r="BK19" s="75">
        <f t="shared" si="7"/>
        <v>172</v>
      </c>
      <c r="BL19" s="68">
        <f t="shared" si="8"/>
        <v>7.166666666666667</v>
      </c>
      <c r="BM19" s="350">
        <f t="shared" si="9"/>
        <v>7.166666666666667</v>
      </c>
      <c r="BN19" s="69" t="str">
        <f t="shared" si="10"/>
        <v>Kh¸</v>
      </c>
      <c r="BO19" s="57"/>
      <c r="BQ19" s="19">
        <v>172</v>
      </c>
      <c r="BS19" s="102"/>
    </row>
    <row r="20" spans="1:71" ht="15" customHeight="1">
      <c r="A20" s="20">
        <v>15</v>
      </c>
      <c r="B20" s="21">
        <v>15</v>
      </c>
      <c r="C20" s="47" t="s">
        <v>30</v>
      </c>
      <c r="D20" s="47" t="s">
        <v>80</v>
      </c>
      <c r="E20" s="366" t="s">
        <v>312</v>
      </c>
      <c r="F20" s="42">
        <v>7</v>
      </c>
      <c r="G20" s="42">
        <v>8</v>
      </c>
      <c r="H20" s="42">
        <v>6</v>
      </c>
      <c r="I20" s="41">
        <v>9</v>
      </c>
      <c r="J20" s="41"/>
      <c r="K20" s="102">
        <f t="shared" si="0"/>
        <v>8</v>
      </c>
      <c r="L20" s="41"/>
      <c r="M20" s="42">
        <v>9</v>
      </c>
      <c r="N20" s="42">
        <v>8</v>
      </c>
      <c r="O20" s="42">
        <v>8</v>
      </c>
      <c r="P20" s="42">
        <v>7</v>
      </c>
      <c r="Q20" s="41">
        <v>8</v>
      </c>
      <c r="R20" s="41"/>
      <c r="S20" s="102">
        <f t="shared" si="1"/>
        <v>8</v>
      </c>
      <c r="T20" s="102"/>
      <c r="U20" s="42">
        <v>9</v>
      </c>
      <c r="V20" s="42">
        <v>8</v>
      </c>
      <c r="W20" s="42">
        <v>6</v>
      </c>
      <c r="X20" s="42">
        <v>8</v>
      </c>
      <c r="Y20" s="41">
        <v>8</v>
      </c>
      <c r="Z20" s="41"/>
      <c r="AA20" s="102">
        <f t="shared" si="2"/>
        <v>8</v>
      </c>
      <c r="AB20" s="41"/>
      <c r="AC20" s="42">
        <v>8</v>
      </c>
      <c r="AD20" s="42">
        <v>8</v>
      </c>
      <c r="AE20" s="42">
        <v>7</v>
      </c>
      <c r="AF20" s="42">
        <v>7</v>
      </c>
      <c r="AG20" s="42">
        <v>8</v>
      </c>
      <c r="AH20" s="41">
        <v>6</v>
      </c>
      <c r="AI20" s="41"/>
      <c r="AJ20" s="102">
        <f t="shared" si="3"/>
        <v>6</v>
      </c>
      <c r="AK20" s="41"/>
      <c r="AL20" s="42">
        <v>8</v>
      </c>
      <c r="AM20" s="42">
        <v>7</v>
      </c>
      <c r="AN20" s="42">
        <v>8</v>
      </c>
      <c r="AO20" s="41">
        <v>8</v>
      </c>
      <c r="AP20" s="41"/>
      <c r="AQ20" s="102">
        <f t="shared" si="4"/>
        <v>8</v>
      </c>
      <c r="AR20" s="41"/>
      <c r="AS20" s="42">
        <v>7</v>
      </c>
      <c r="AT20" s="42">
        <v>6</v>
      </c>
      <c r="AU20" s="42">
        <v>7</v>
      </c>
      <c r="AV20" s="41">
        <v>7</v>
      </c>
      <c r="AW20" s="41"/>
      <c r="AX20" s="102">
        <f t="shared" si="5"/>
        <v>7</v>
      </c>
      <c r="AY20" s="102"/>
      <c r="AZ20" s="41">
        <v>7</v>
      </c>
      <c r="BA20" s="41">
        <v>8</v>
      </c>
      <c r="BB20" s="41">
        <v>7</v>
      </c>
      <c r="BC20" s="41">
        <v>7</v>
      </c>
      <c r="BD20" s="41"/>
      <c r="BE20" s="66">
        <f t="shared" si="6"/>
        <v>7</v>
      </c>
      <c r="BF20" s="41"/>
      <c r="BG20" s="42">
        <v>6</v>
      </c>
      <c r="BH20" s="42">
        <v>6</v>
      </c>
      <c r="BI20" s="41">
        <v>7</v>
      </c>
      <c r="BJ20" s="41"/>
      <c r="BK20" s="75">
        <f t="shared" si="7"/>
        <v>176</v>
      </c>
      <c r="BL20" s="68">
        <f t="shared" si="8"/>
        <v>7.333333333333333</v>
      </c>
      <c r="BM20" s="350">
        <f t="shared" si="9"/>
        <v>7.333333333333333</v>
      </c>
      <c r="BN20" s="69" t="str">
        <f t="shared" si="10"/>
        <v>Kh¸</v>
      </c>
      <c r="BO20" s="57"/>
      <c r="BQ20" s="19">
        <v>176</v>
      </c>
      <c r="BS20" s="102"/>
    </row>
    <row r="21" spans="1:71" ht="15" customHeight="1">
      <c r="A21" s="20">
        <v>16</v>
      </c>
      <c r="B21" s="21">
        <v>16</v>
      </c>
      <c r="C21" s="47" t="s">
        <v>14</v>
      </c>
      <c r="D21" s="47" t="s">
        <v>37</v>
      </c>
      <c r="E21" s="366" t="s">
        <v>313</v>
      </c>
      <c r="F21" s="42">
        <v>5</v>
      </c>
      <c r="G21" s="42">
        <v>9</v>
      </c>
      <c r="H21" s="42">
        <v>6</v>
      </c>
      <c r="I21" s="41">
        <v>6</v>
      </c>
      <c r="J21" s="41"/>
      <c r="K21" s="102">
        <f t="shared" si="0"/>
        <v>6</v>
      </c>
      <c r="L21" s="41"/>
      <c r="M21" s="42">
        <v>7</v>
      </c>
      <c r="N21" s="42">
        <v>7</v>
      </c>
      <c r="O21" s="42">
        <v>7</v>
      </c>
      <c r="P21" s="42">
        <v>6</v>
      </c>
      <c r="Q21" s="41">
        <v>6</v>
      </c>
      <c r="R21" s="41"/>
      <c r="S21" s="102">
        <f t="shared" si="1"/>
        <v>6</v>
      </c>
      <c r="T21" s="102"/>
      <c r="U21" s="42">
        <v>7</v>
      </c>
      <c r="V21" s="42">
        <v>8</v>
      </c>
      <c r="W21" s="42">
        <v>5</v>
      </c>
      <c r="X21" s="42">
        <v>7</v>
      </c>
      <c r="Y21" s="41">
        <v>5</v>
      </c>
      <c r="Z21" s="41"/>
      <c r="AA21" s="102">
        <f t="shared" si="2"/>
        <v>6</v>
      </c>
      <c r="AB21" s="41"/>
      <c r="AC21" s="42">
        <v>8</v>
      </c>
      <c r="AD21" s="42">
        <v>8</v>
      </c>
      <c r="AE21" s="42">
        <v>7</v>
      </c>
      <c r="AF21" s="42">
        <v>7</v>
      </c>
      <c r="AG21" s="42">
        <v>8</v>
      </c>
      <c r="AH21" s="41">
        <v>7</v>
      </c>
      <c r="AI21" s="41"/>
      <c r="AJ21" s="102">
        <f t="shared" si="3"/>
        <v>7</v>
      </c>
      <c r="AK21" s="41"/>
      <c r="AL21" s="42">
        <v>7</v>
      </c>
      <c r="AM21" s="42">
        <v>7</v>
      </c>
      <c r="AN21" s="42">
        <v>8</v>
      </c>
      <c r="AO21" s="41">
        <v>8</v>
      </c>
      <c r="AP21" s="41"/>
      <c r="AQ21" s="102">
        <f t="shared" si="4"/>
        <v>8</v>
      </c>
      <c r="AR21" s="41"/>
      <c r="AS21" s="42">
        <v>6</v>
      </c>
      <c r="AT21" s="42">
        <v>7</v>
      </c>
      <c r="AU21" s="42">
        <v>6</v>
      </c>
      <c r="AV21" s="40">
        <v>2</v>
      </c>
      <c r="AW21" s="41">
        <v>5</v>
      </c>
      <c r="AX21" s="104">
        <f t="shared" si="5"/>
        <v>3</v>
      </c>
      <c r="AY21" s="102">
        <f>ROUND((SUM(AS21:AU21)/3*0.3+MAX(AV21:AW21)*0.7),0)</f>
        <v>5</v>
      </c>
      <c r="AZ21" s="41">
        <v>7</v>
      </c>
      <c r="BA21" s="41">
        <v>6</v>
      </c>
      <c r="BB21" s="41">
        <v>6</v>
      </c>
      <c r="BC21" s="41">
        <v>5</v>
      </c>
      <c r="BD21" s="41"/>
      <c r="BE21" s="66">
        <f t="shared" si="6"/>
        <v>5</v>
      </c>
      <c r="BF21" s="41"/>
      <c r="BG21" s="42">
        <v>7</v>
      </c>
      <c r="BH21" s="42">
        <v>6</v>
      </c>
      <c r="BI21" s="41">
        <v>6</v>
      </c>
      <c r="BJ21" s="41"/>
      <c r="BK21" s="75">
        <f t="shared" si="7"/>
        <v>143</v>
      </c>
      <c r="BL21" s="68">
        <f t="shared" si="8"/>
        <v>5.958333333333333</v>
      </c>
      <c r="BM21" s="350">
        <f t="shared" si="9"/>
        <v>6.208333333333333</v>
      </c>
      <c r="BN21" s="69" t="str">
        <f t="shared" si="10"/>
        <v>TBK</v>
      </c>
      <c r="BO21" s="57"/>
      <c r="BP21" t="s">
        <v>296</v>
      </c>
      <c r="BQ21" s="19">
        <v>143</v>
      </c>
      <c r="BS21" s="102"/>
    </row>
    <row r="22" spans="1:71" ht="15" customHeight="1">
      <c r="A22" s="20">
        <v>17</v>
      </c>
      <c r="B22" s="21">
        <v>17</v>
      </c>
      <c r="C22" s="47" t="s">
        <v>30</v>
      </c>
      <c r="D22" s="47" t="s">
        <v>37</v>
      </c>
      <c r="E22" s="366" t="s">
        <v>314</v>
      </c>
      <c r="F22" s="42">
        <v>9</v>
      </c>
      <c r="G22" s="42">
        <v>9</v>
      </c>
      <c r="H22" s="42">
        <v>8</v>
      </c>
      <c r="I22" s="41">
        <v>7</v>
      </c>
      <c r="J22" s="41"/>
      <c r="K22" s="102">
        <f t="shared" si="0"/>
        <v>8</v>
      </c>
      <c r="L22" s="41"/>
      <c r="M22" s="42">
        <v>7</v>
      </c>
      <c r="N22" s="42">
        <v>7</v>
      </c>
      <c r="O22" s="42">
        <v>7</v>
      </c>
      <c r="P22" s="42">
        <v>7</v>
      </c>
      <c r="Q22" s="41">
        <v>6</v>
      </c>
      <c r="R22" s="41"/>
      <c r="S22" s="102">
        <f t="shared" si="1"/>
        <v>6</v>
      </c>
      <c r="T22" s="102"/>
      <c r="U22" s="42">
        <v>7</v>
      </c>
      <c r="V22" s="42">
        <v>8</v>
      </c>
      <c r="W22" s="42">
        <v>7</v>
      </c>
      <c r="X22" s="42">
        <v>8</v>
      </c>
      <c r="Y22" s="41">
        <v>6</v>
      </c>
      <c r="Z22" s="41"/>
      <c r="AA22" s="102">
        <f t="shared" si="2"/>
        <v>6</v>
      </c>
      <c r="AB22" s="41"/>
      <c r="AC22" s="42">
        <v>7</v>
      </c>
      <c r="AD22" s="42">
        <v>8</v>
      </c>
      <c r="AE22" s="42">
        <v>7</v>
      </c>
      <c r="AF22" s="42">
        <v>7</v>
      </c>
      <c r="AG22" s="42">
        <v>8</v>
      </c>
      <c r="AH22" s="41">
        <v>6</v>
      </c>
      <c r="AI22" s="41"/>
      <c r="AJ22" s="102">
        <f t="shared" si="3"/>
        <v>6</v>
      </c>
      <c r="AK22" s="41"/>
      <c r="AL22" s="42">
        <v>7</v>
      </c>
      <c r="AM22" s="42">
        <v>7</v>
      </c>
      <c r="AN22" s="42">
        <v>8</v>
      </c>
      <c r="AO22" s="41">
        <v>7</v>
      </c>
      <c r="AP22" s="41"/>
      <c r="AQ22" s="102">
        <f t="shared" si="4"/>
        <v>7</v>
      </c>
      <c r="AR22" s="41"/>
      <c r="AS22" s="42">
        <v>5</v>
      </c>
      <c r="AT22" s="42">
        <v>7</v>
      </c>
      <c r="AU22" s="42">
        <v>7</v>
      </c>
      <c r="AV22" s="41">
        <v>7</v>
      </c>
      <c r="AW22" s="41"/>
      <c r="AX22" s="102">
        <f t="shared" si="5"/>
        <v>7</v>
      </c>
      <c r="AY22" s="102"/>
      <c r="AZ22" s="41">
        <v>7</v>
      </c>
      <c r="BA22" s="41">
        <v>7</v>
      </c>
      <c r="BB22" s="41">
        <v>6</v>
      </c>
      <c r="BC22" s="41">
        <v>7</v>
      </c>
      <c r="BD22" s="41"/>
      <c r="BE22" s="66">
        <f t="shared" si="6"/>
        <v>7</v>
      </c>
      <c r="BF22" s="41"/>
      <c r="BG22" s="42">
        <v>6</v>
      </c>
      <c r="BH22" s="42">
        <v>7</v>
      </c>
      <c r="BI22" s="41">
        <v>7</v>
      </c>
      <c r="BJ22" s="41"/>
      <c r="BK22" s="75">
        <f t="shared" si="7"/>
        <v>159</v>
      </c>
      <c r="BL22" s="68">
        <f t="shared" si="8"/>
        <v>6.625</v>
      </c>
      <c r="BM22" s="350">
        <f t="shared" si="9"/>
        <v>6.625</v>
      </c>
      <c r="BN22" s="69" t="str">
        <f t="shared" si="10"/>
        <v>TBK</v>
      </c>
      <c r="BO22" s="57"/>
      <c r="BQ22" s="19">
        <v>159</v>
      </c>
      <c r="BS22" s="102"/>
    </row>
    <row r="23" spans="1:71" ht="15" customHeight="1">
      <c r="A23" s="20">
        <v>18</v>
      </c>
      <c r="B23" s="21">
        <v>18</v>
      </c>
      <c r="C23" s="47" t="s">
        <v>165</v>
      </c>
      <c r="D23" s="47" t="s">
        <v>12</v>
      </c>
      <c r="E23" s="366" t="s">
        <v>315</v>
      </c>
      <c r="F23" s="42">
        <v>6</v>
      </c>
      <c r="G23" s="42">
        <v>8</v>
      </c>
      <c r="H23" s="42">
        <v>8</v>
      </c>
      <c r="I23" s="41">
        <v>7</v>
      </c>
      <c r="J23" s="41"/>
      <c r="K23" s="102">
        <f t="shared" si="0"/>
        <v>7</v>
      </c>
      <c r="L23" s="41"/>
      <c r="M23" s="42">
        <v>8</v>
      </c>
      <c r="N23" s="42">
        <v>8</v>
      </c>
      <c r="O23" s="42">
        <v>7</v>
      </c>
      <c r="P23" s="42">
        <v>7</v>
      </c>
      <c r="Q23" s="41">
        <v>7</v>
      </c>
      <c r="R23" s="41"/>
      <c r="S23" s="102">
        <f t="shared" si="1"/>
        <v>7</v>
      </c>
      <c r="T23" s="102"/>
      <c r="U23" s="42">
        <v>7</v>
      </c>
      <c r="V23" s="42">
        <v>8</v>
      </c>
      <c r="W23" s="42">
        <v>7</v>
      </c>
      <c r="X23" s="42">
        <v>8</v>
      </c>
      <c r="Y23" s="41">
        <v>9</v>
      </c>
      <c r="Z23" s="41"/>
      <c r="AA23" s="102">
        <f t="shared" si="2"/>
        <v>9</v>
      </c>
      <c r="AB23" s="41"/>
      <c r="AC23" s="42">
        <v>7</v>
      </c>
      <c r="AD23" s="42">
        <v>8</v>
      </c>
      <c r="AE23" s="42">
        <v>7</v>
      </c>
      <c r="AF23" s="42">
        <v>7</v>
      </c>
      <c r="AG23" s="42">
        <v>8</v>
      </c>
      <c r="AH23" s="41">
        <v>7</v>
      </c>
      <c r="AI23" s="41"/>
      <c r="AJ23" s="102">
        <f t="shared" si="3"/>
        <v>7</v>
      </c>
      <c r="AK23" s="41"/>
      <c r="AL23" s="42">
        <v>8</v>
      </c>
      <c r="AM23" s="42">
        <v>8</v>
      </c>
      <c r="AN23" s="42">
        <v>7</v>
      </c>
      <c r="AO23" s="41">
        <v>7</v>
      </c>
      <c r="AP23" s="41"/>
      <c r="AQ23" s="102">
        <f t="shared" si="4"/>
        <v>7</v>
      </c>
      <c r="AR23" s="41"/>
      <c r="AS23" s="42">
        <v>6</v>
      </c>
      <c r="AT23" s="42">
        <v>6</v>
      </c>
      <c r="AU23" s="42">
        <v>7</v>
      </c>
      <c r="AV23" s="41">
        <v>7</v>
      </c>
      <c r="AW23" s="41"/>
      <c r="AX23" s="102">
        <f t="shared" si="5"/>
        <v>7</v>
      </c>
      <c r="AY23" s="102"/>
      <c r="AZ23" s="41">
        <v>8</v>
      </c>
      <c r="BA23" s="41">
        <v>5</v>
      </c>
      <c r="BB23" s="41">
        <v>7</v>
      </c>
      <c r="BC23" s="41">
        <v>6</v>
      </c>
      <c r="BD23" s="41"/>
      <c r="BE23" s="66">
        <f t="shared" si="6"/>
        <v>6</v>
      </c>
      <c r="BF23" s="41"/>
      <c r="BG23" s="42">
        <v>7</v>
      </c>
      <c r="BH23" s="42">
        <v>6</v>
      </c>
      <c r="BI23" s="41">
        <v>4</v>
      </c>
      <c r="BJ23" s="41"/>
      <c r="BK23" s="75">
        <f t="shared" si="7"/>
        <v>173</v>
      </c>
      <c r="BL23" s="68">
        <f t="shared" si="8"/>
        <v>7.208333333333333</v>
      </c>
      <c r="BM23" s="350">
        <f t="shared" si="9"/>
        <v>7.208333333333333</v>
      </c>
      <c r="BN23" s="69" t="str">
        <f t="shared" si="10"/>
        <v>Kh¸</v>
      </c>
      <c r="BO23" s="57"/>
      <c r="BQ23" s="19">
        <v>173</v>
      </c>
      <c r="BS23" s="102"/>
    </row>
    <row r="24" spans="1:71" ht="15" customHeight="1">
      <c r="A24" s="20">
        <v>19</v>
      </c>
      <c r="B24" s="21">
        <v>19</v>
      </c>
      <c r="C24" s="47" t="s">
        <v>26</v>
      </c>
      <c r="D24" s="47" t="s">
        <v>82</v>
      </c>
      <c r="E24" s="366" t="s">
        <v>316</v>
      </c>
      <c r="F24" s="42">
        <v>5</v>
      </c>
      <c r="G24" s="42">
        <v>8</v>
      </c>
      <c r="H24" s="42">
        <v>8</v>
      </c>
      <c r="I24" s="41">
        <v>4</v>
      </c>
      <c r="J24" s="41"/>
      <c r="K24" s="102">
        <f t="shared" si="0"/>
        <v>5</v>
      </c>
      <c r="L24" s="41"/>
      <c r="M24" s="42">
        <v>7</v>
      </c>
      <c r="N24" s="42">
        <v>7</v>
      </c>
      <c r="O24" s="42">
        <v>7</v>
      </c>
      <c r="P24" s="42">
        <v>7</v>
      </c>
      <c r="Q24" s="40">
        <v>3</v>
      </c>
      <c r="R24" s="41">
        <v>6</v>
      </c>
      <c r="S24" s="104">
        <f t="shared" si="1"/>
        <v>4</v>
      </c>
      <c r="T24" s="102">
        <f>ROUND((SUM(M24:P24)/4*0.3+MAX(Q24:R24)*0.7),0)</f>
        <v>6</v>
      </c>
      <c r="U24" s="42">
        <v>7</v>
      </c>
      <c r="V24" s="42">
        <v>7</v>
      </c>
      <c r="W24" s="42">
        <v>7</v>
      </c>
      <c r="X24" s="42">
        <v>8</v>
      </c>
      <c r="Y24" s="41">
        <v>7</v>
      </c>
      <c r="Z24" s="41"/>
      <c r="AA24" s="102">
        <f t="shared" si="2"/>
        <v>7</v>
      </c>
      <c r="AB24" s="41"/>
      <c r="AC24" s="42">
        <v>7</v>
      </c>
      <c r="AD24" s="42">
        <v>8</v>
      </c>
      <c r="AE24" s="42">
        <v>8</v>
      </c>
      <c r="AF24" s="42">
        <v>8</v>
      </c>
      <c r="AG24" s="42">
        <v>7</v>
      </c>
      <c r="AH24" s="41">
        <v>6</v>
      </c>
      <c r="AI24" s="41"/>
      <c r="AJ24" s="102">
        <f t="shared" si="3"/>
        <v>6</v>
      </c>
      <c r="AK24" s="41"/>
      <c r="AL24" s="42">
        <v>7</v>
      </c>
      <c r="AM24" s="42">
        <v>7</v>
      </c>
      <c r="AN24" s="42">
        <v>7</v>
      </c>
      <c r="AO24" s="41">
        <v>7</v>
      </c>
      <c r="AP24" s="41"/>
      <c r="AQ24" s="102">
        <f t="shared" si="4"/>
        <v>7</v>
      </c>
      <c r="AR24" s="41"/>
      <c r="AS24" s="42">
        <v>6</v>
      </c>
      <c r="AT24" s="42">
        <v>7</v>
      </c>
      <c r="AU24" s="42">
        <v>7</v>
      </c>
      <c r="AV24" s="41">
        <v>5</v>
      </c>
      <c r="AW24" s="41"/>
      <c r="AX24" s="102">
        <f t="shared" si="5"/>
        <v>6</v>
      </c>
      <c r="AY24" s="102"/>
      <c r="AZ24" s="41">
        <v>6</v>
      </c>
      <c r="BA24" s="41">
        <v>6</v>
      </c>
      <c r="BB24" s="41">
        <v>7</v>
      </c>
      <c r="BC24" s="41">
        <v>5</v>
      </c>
      <c r="BD24" s="41"/>
      <c r="BE24" s="66">
        <f t="shared" si="6"/>
        <v>5</v>
      </c>
      <c r="BF24" s="41"/>
      <c r="BG24" s="42">
        <v>6</v>
      </c>
      <c r="BH24" s="42">
        <v>6</v>
      </c>
      <c r="BI24" s="41">
        <v>6</v>
      </c>
      <c r="BJ24" s="41"/>
      <c r="BK24" s="75">
        <f t="shared" si="7"/>
        <v>139</v>
      </c>
      <c r="BL24" s="68">
        <f t="shared" si="8"/>
        <v>5.791666666666667</v>
      </c>
      <c r="BM24" s="350">
        <f t="shared" si="9"/>
        <v>6.041666666666667</v>
      </c>
      <c r="BN24" s="69" t="str">
        <f t="shared" si="10"/>
        <v>TBK</v>
      </c>
      <c r="BO24" s="57"/>
      <c r="BP24" t="s">
        <v>296</v>
      </c>
      <c r="BQ24" s="19">
        <v>139</v>
      </c>
      <c r="BS24" s="102"/>
    </row>
    <row r="25" spans="1:71" ht="14.25" customHeight="1">
      <c r="A25" s="20">
        <v>20</v>
      </c>
      <c r="B25" s="21">
        <v>20</v>
      </c>
      <c r="C25" s="47" t="s">
        <v>26</v>
      </c>
      <c r="D25" s="47" t="s">
        <v>83</v>
      </c>
      <c r="E25" s="366" t="s">
        <v>317</v>
      </c>
      <c r="F25" s="42">
        <v>9</v>
      </c>
      <c r="G25" s="42">
        <v>8</v>
      </c>
      <c r="H25" s="42">
        <v>8</v>
      </c>
      <c r="I25" s="41">
        <v>8</v>
      </c>
      <c r="J25" s="41"/>
      <c r="K25" s="102">
        <f t="shared" si="0"/>
        <v>8</v>
      </c>
      <c r="L25" s="41"/>
      <c r="M25" s="42">
        <v>7</v>
      </c>
      <c r="N25" s="42">
        <v>7</v>
      </c>
      <c r="O25" s="42">
        <v>7</v>
      </c>
      <c r="P25" s="42">
        <v>7</v>
      </c>
      <c r="Q25" s="41">
        <v>7</v>
      </c>
      <c r="R25" s="41"/>
      <c r="S25" s="102">
        <f t="shared" si="1"/>
        <v>7</v>
      </c>
      <c r="T25" s="102"/>
      <c r="U25" s="42">
        <v>7</v>
      </c>
      <c r="V25" s="42">
        <v>8</v>
      </c>
      <c r="W25" s="42">
        <v>6</v>
      </c>
      <c r="X25" s="42">
        <v>8</v>
      </c>
      <c r="Y25" s="41">
        <v>9</v>
      </c>
      <c r="Z25" s="41"/>
      <c r="AA25" s="102">
        <f t="shared" si="2"/>
        <v>8</v>
      </c>
      <c r="AB25" s="41"/>
      <c r="AC25" s="42">
        <v>8</v>
      </c>
      <c r="AD25" s="42">
        <v>8</v>
      </c>
      <c r="AE25" s="42">
        <v>8</v>
      </c>
      <c r="AF25" s="42">
        <v>8</v>
      </c>
      <c r="AG25" s="42">
        <v>7</v>
      </c>
      <c r="AH25" s="41">
        <v>8</v>
      </c>
      <c r="AI25" s="41"/>
      <c r="AJ25" s="102">
        <f t="shared" si="3"/>
        <v>8</v>
      </c>
      <c r="AK25" s="41"/>
      <c r="AL25" s="42">
        <v>8</v>
      </c>
      <c r="AM25" s="42">
        <v>7</v>
      </c>
      <c r="AN25" s="42">
        <v>7</v>
      </c>
      <c r="AO25" s="41">
        <v>7</v>
      </c>
      <c r="AP25" s="41"/>
      <c r="AQ25" s="102">
        <f t="shared" si="4"/>
        <v>7</v>
      </c>
      <c r="AR25" s="41"/>
      <c r="AS25" s="42">
        <v>5</v>
      </c>
      <c r="AT25" s="42">
        <v>7</v>
      </c>
      <c r="AU25" s="42">
        <v>7</v>
      </c>
      <c r="AV25" s="41">
        <v>7</v>
      </c>
      <c r="AW25" s="41"/>
      <c r="AX25" s="102">
        <f t="shared" si="5"/>
        <v>7</v>
      </c>
      <c r="AY25" s="102"/>
      <c r="AZ25" s="41">
        <v>7</v>
      </c>
      <c r="BA25" s="41">
        <v>7</v>
      </c>
      <c r="BB25" s="41">
        <v>7</v>
      </c>
      <c r="BC25" s="41">
        <v>7</v>
      </c>
      <c r="BD25" s="41"/>
      <c r="BE25" s="66">
        <f t="shared" si="6"/>
        <v>7</v>
      </c>
      <c r="BF25" s="41"/>
      <c r="BG25" s="42">
        <v>8</v>
      </c>
      <c r="BH25" s="42">
        <v>7</v>
      </c>
      <c r="BI25" s="41">
        <v>6</v>
      </c>
      <c r="BJ25" s="41"/>
      <c r="BK25" s="75">
        <f t="shared" si="7"/>
        <v>180</v>
      </c>
      <c r="BL25" s="68">
        <f t="shared" si="8"/>
        <v>7.5</v>
      </c>
      <c r="BM25" s="350">
        <f t="shared" si="9"/>
        <v>7.5</v>
      </c>
      <c r="BN25" s="69" t="str">
        <f t="shared" si="10"/>
        <v>Kh¸</v>
      </c>
      <c r="BO25" s="57"/>
      <c r="BQ25" s="19">
        <v>180</v>
      </c>
      <c r="BS25" s="102"/>
    </row>
    <row r="26" spans="1:71" ht="13.5" customHeight="1">
      <c r="A26" s="20">
        <v>21</v>
      </c>
      <c r="B26" s="21">
        <v>21</v>
      </c>
      <c r="C26" s="47" t="s">
        <v>10</v>
      </c>
      <c r="D26" s="47" t="s">
        <v>84</v>
      </c>
      <c r="E26" s="366" t="s">
        <v>318</v>
      </c>
      <c r="F26" s="42">
        <v>8</v>
      </c>
      <c r="G26" s="42">
        <v>8</v>
      </c>
      <c r="H26" s="42">
        <v>8</v>
      </c>
      <c r="I26" s="41">
        <v>8</v>
      </c>
      <c r="J26" s="41"/>
      <c r="K26" s="102">
        <f t="shared" si="0"/>
        <v>8</v>
      </c>
      <c r="L26" s="41"/>
      <c r="M26" s="42">
        <v>8</v>
      </c>
      <c r="N26" s="42">
        <v>7</v>
      </c>
      <c r="O26" s="42">
        <v>7</v>
      </c>
      <c r="P26" s="42">
        <v>7</v>
      </c>
      <c r="Q26" s="41">
        <v>8</v>
      </c>
      <c r="R26" s="41"/>
      <c r="S26" s="102">
        <f t="shared" si="1"/>
        <v>8</v>
      </c>
      <c r="T26" s="102"/>
      <c r="U26" s="42">
        <v>8</v>
      </c>
      <c r="V26" s="42">
        <v>8</v>
      </c>
      <c r="W26" s="42">
        <v>7</v>
      </c>
      <c r="X26" s="42">
        <v>7</v>
      </c>
      <c r="Y26" s="41">
        <v>7</v>
      </c>
      <c r="Z26" s="41"/>
      <c r="AA26" s="102">
        <f t="shared" si="2"/>
        <v>7</v>
      </c>
      <c r="AB26" s="41"/>
      <c r="AC26" s="42">
        <v>8</v>
      </c>
      <c r="AD26" s="42">
        <v>8</v>
      </c>
      <c r="AE26" s="42">
        <v>8</v>
      </c>
      <c r="AF26" s="42">
        <v>8</v>
      </c>
      <c r="AG26" s="42">
        <v>7</v>
      </c>
      <c r="AH26" s="41">
        <v>7</v>
      </c>
      <c r="AI26" s="41"/>
      <c r="AJ26" s="102">
        <f t="shared" si="3"/>
        <v>7</v>
      </c>
      <c r="AK26" s="41"/>
      <c r="AL26" s="42">
        <v>8</v>
      </c>
      <c r="AM26" s="42">
        <v>7</v>
      </c>
      <c r="AN26" s="42">
        <v>8</v>
      </c>
      <c r="AO26" s="41">
        <v>7</v>
      </c>
      <c r="AP26" s="41"/>
      <c r="AQ26" s="102">
        <f t="shared" si="4"/>
        <v>7</v>
      </c>
      <c r="AR26" s="41"/>
      <c r="AS26" s="42">
        <v>6</v>
      </c>
      <c r="AT26" s="42">
        <v>7</v>
      </c>
      <c r="AU26" s="42">
        <v>6</v>
      </c>
      <c r="AV26" s="41">
        <v>6</v>
      </c>
      <c r="AW26" s="41"/>
      <c r="AX26" s="102">
        <f t="shared" si="5"/>
        <v>6</v>
      </c>
      <c r="AY26" s="102"/>
      <c r="AZ26" s="41">
        <v>7</v>
      </c>
      <c r="BA26" s="41">
        <v>8</v>
      </c>
      <c r="BB26" s="41">
        <v>7</v>
      </c>
      <c r="BC26" s="41">
        <v>7</v>
      </c>
      <c r="BD26" s="41"/>
      <c r="BE26" s="66">
        <f t="shared" si="6"/>
        <v>7</v>
      </c>
      <c r="BF26" s="41"/>
      <c r="BG26" s="42">
        <v>6</v>
      </c>
      <c r="BH26" s="42">
        <v>6</v>
      </c>
      <c r="BI26" s="41">
        <v>7</v>
      </c>
      <c r="BJ26" s="41"/>
      <c r="BK26" s="75">
        <f t="shared" si="7"/>
        <v>171</v>
      </c>
      <c r="BL26" s="68">
        <f t="shared" si="8"/>
        <v>7.125</v>
      </c>
      <c r="BM26" s="350">
        <f t="shared" si="9"/>
        <v>7.125</v>
      </c>
      <c r="BN26" s="69" t="str">
        <f t="shared" si="10"/>
        <v>Kh¸</v>
      </c>
      <c r="BO26" s="57"/>
      <c r="BQ26" s="19">
        <v>171</v>
      </c>
      <c r="BS26" s="102"/>
    </row>
    <row r="27" spans="1:71" ht="14.25" customHeight="1">
      <c r="A27" s="20">
        <v>22</v>
      </c>
      <c r="B27" s="21">
        <v>22</v>
      </c>
      <c r="C27" s="47" t="s">
        <v>13</v>
      </c>
      <c r="D27" s="47" t="s">
        <v>27</v>
      </c>
      <c r="E27" s="366" t="s">
        <v>319</v>
      </c>
      <c r="F27" s="42">
        <v>9</v>
      </c>
      <c r="G27" s="42">
        <v>8</v>
      </c>
      <c r="H27" s="42">
        <v>8</v>
      </c>
      <c r="I27" s="41">
        <v>7</v>
      </c>
      <c r="J27" s="41"/>
      <c r="K27" s="102">
        <f t="shared" si="0"/>
        <v>7</v>
      </c>
      <c r="L27" s="41"/>
      <c r="M27" s="42">
        <v>8</v>
      </c>
      <c r="N27" s="42">
        <v>7</v>
      </c>
      <c r="O27" s="42">
        <v>7</v>
      </c>
      <c r="P27" s="42">
        <v>7</v>
      </c>
      <c r="Q27" s="41">
        <v>8</v>
      </c>
      <c r="R27" s="41"/>
      <c r="S27" s="102">
        <f t="shared" si="1"/>
        <v>8</v>
      </c>
      <c r="T27" s="102"/>
      <c r="U27" s="42">
        <v>8</v>
      </c>
      <c r="V27" s="42">
        <v>7</v>
      </c>
      <c r="W27" s="42">
        <v>5</v>
      </c>
      <c r="X27" s="42">
        <v>7</v>
      </c>
      <c r="Y27" s="41">
        <v>9</v>
      </c>
      <c r="Z27" s="41"/>
      <c r="AA27" s="102">
        <f t="shared" si="2"/>
        <v>8</v>
      </c>
      <c r="AB27" s="41"/>
      <c r="AC27" s="42">
        <v>7</v>
      </c>
      <c r="AD27" s="42">
        <v>8</v>
      </c>
      <c r="AE27" s="42">
        <v>7</v>
      </c>
      <c r="AF27" s="42">
        <v>7</v>
      </c>
      <c r="AG27" s="42">
        <v>8</v>
      </c>
      <c r="AH27" s="41">
        <v>9</v>
      </c>
      <c r="AI27" s="41"/>
      <c r="AJ27" s="102">
        <f t="shared" si="3"/>
        <v>9</v>
      </c>
      <c r="AK27" s="41"/>
      <c r="AL27" s="42">
        <v>7</v>
      </c>
      <c r="AM27" s="42">
        <v>8</v>
      </c>
      <c r="AN27" s="42">
        <v>8</v>
      </c>
      <c r="AO27" s="41">
        <v>7</v>
      </c>
      <c r="AP27" s="41"/>
      <c r="AQ27" s="102">
        <f t="shared" si="4"/>
        <v>7</v>
      </c>
      <c r="AR27" s="41"/>
      <c r="AS27" s="42">
        <v>6</v>
      </c>
      <c r="AT27" s="42">
        <v>6</v>
      </c>
      <c r="AU27" s="42">
        <v>8</v>
      </c>
      <c r="AV27" s="41">
        <v>8</v>
      </c>
      <c r="AW27" s="41"/>
      <c r="AX27" s="102">
        <f t="shared" si="5"/>
        <v>8</v>
      </c>
      <c r="AY27" s="102"/>
      <c r="AZ27" s="41">
        <v>7</v>
      </c>
      <c r="BA27" s="41">
        <v>7</v>
      </c>
      <c r="BB27" s="41">
        <v>8</v>
      </c>
      <c r="BC27" s="41">
        <v>8</v>
      </c>
      <c r="BD27" s="41"/>
      <c r="BE27" s="66">
        <f t="shared" si="6"/>
        <v>8</v>
      </c>
      <c r="BF27" s="41"/>
      <c r="BG27" s="42">
        <v>5</v>
      </c>
      <c r="BH27" s="42">
        <v>7</v>
      </c>
      <c r="BI27" s="41">
        <v>7</v>
      </c>
      <c r="BJ27" s="41"/>
      <c r="BK27" s="75">
        <f t="shared" si="7"/>
        <v>191</v>
      </c>
      <c r="BL27" s="68">
        <f t="shared" si="8"/>
        <v>7.958333333333333</v>
      </c>
      <c r="BM27" s="350">
        <f t="shared" si="9"/>
        <v>7.958333333333333</v>
      </c>
      <c r="BN27" s="69" t="str">
        <f t="shared" si="10"/>
        <v>Kh¸</v>
      </c>
      <c r="BO27" s="57"/>
      <c r="BQ27" s="19">
        <v>191</v>
      </c>
      <c r="BR27" t="s">
        <v>296</v>
      </c>
      <c r="BS27" s="102"/>
    </row>
    <row r="28" spans="1:71" ht="14.25" customHeight="1">
      <c r="A28" s="20">
        <v>23</v>
      </c>
      <c r="B28" s="21">
        <v>23</v>
      </c>
      <c r="C28" s="47" t="s">
        <v>85</v>
      </c>
      <c r="D28" s="47" t="s">
        <v>27</v>
      </c>
      <c r="E28" s="366" t="s">
        <v>320</v>
      </c>
      <c r="F28" s="42">
        <v>7</v>
      </c>
      <c r="G28" s="42">
        <v>9</v>
      </c>
      <c r="H28" s="42">
        <v>7</v>
      </c>
      <c r="I28" s="41">
        <v>4</v>
      </c>
      <c r="J28" s="41"/>
      <c r="K28" s="102">
        <f t="shared" si="0"/>
        <v>5</v>
      </c>
      <c r="L28" s="41"/>
      <c r="M28" s="42">
        <v>6</v>
      </c>
      <c r="N28" s="42">
        <v>8</v>
      </c>
      <c r="O28" s="42">
        <v>7</v>
      </c>
      <c r="P28" s="42">
        <v>8</v>
      </c>
      <c r="Q28" s="41">
        <v>5</v>
      </c>
      <c r="R28" s="41"/>
      <c r="S28" s="102">
        <f t="shared" si="1"/>
        <v>6</v>
      </c>
      <c r="T28" s="102"/>
      <c r="U28" s="42">
        <v>8</v>
      </c>
      <c r="V28" s="42">
        <v>8</v>
      </c>
      <c r="W28" s="42">
        <v>7</v>
      </c>
      <c r="X28" s="42">
        <v>8</v>
      </c>
      <c r="Y28" s="41">
        <v>5</v>
      </c>
      <c r="Z28" s="41"/>
      <c r="AA28" s="102">
        <f t="shared" si="2"/>
        <v>6</v>
      </c>
      <c r="AB28" s="41"/>
      <c r="AC28" s="42">
        <v>7</v>
      </c>
      <c r="AD28" s="42">
        <v>8</v>
      </c>
      <c r="AE28" s="42">
        <v>7</v>
      </c>
      <c r="AF28" s="42">
        <v>7</v>
      </c>
      <c r="AG28" s="42">
        <v>8</v>
      </c>
      <c r="AH28" s="41">
        <v>7</v>
      </c>
      <c r="AI28" s="41"/>
      <c r="AJ28" s="102">
        <f t="shared" si="3"/>
        <v>7</v>
      </c>
      <c r="AK28" s="41"/>
      <c r="AL28" s="42">
        <v>8</v>
      </c>
      <c r="AM28" s="42">
        <v>8</v>
      </c>
      <c r="AN28" s="42">
        <v>7</v>
      </c>
      <c r="AO28" s="41">
        <v>7</v>
      </c>
      <c r="AP28" s="41"/>
      <c r="AQ28" s="102">
        <f t="shared" si="4"/>
        <v>7</v>
      </c>
      <c r="AR28" s="41"/>
      <c r="AS28" s="42">
        <v>6</v>
      </c>
      <c r="AT28" s="42">
        <v>7</v>
      </c>
      <c r="AU28" s="42">
        <v>7</v>
      </c>
      <c r="AV28" s="40">
        <v>3</v>
      </c>
      <c r="AW28" s="41">
        <v>5</v>
      </c>
      <c r="AX28" s="104">
        <f t="shared" si="5"/>
        <v>4</v>
      </c>
      <c r="AY28" s="102">
        <f>ROUND((SUM(AS28:AU28)/3*0.3+MAX(AV28:AW28)*0.7),0)</f>
        <v>6</v>
      </c>
      <c r="AZ28" s="41">
        <v>6</v>
      </c>
      <c r="BA28" s="41">
        <v>8</v>
      </c>
      <c r="BB28" s="41">
        <v>8</v>
      </c>
      <c r="BC28" s="41">
        <v>4</v>
      </c>
      <c r="BD28" s="41"/>
      <c r="BE28" s="66">
        <f t="shared" si="6"/>
        <v>5</v>
      </c>
      <c r="BF28" s="41"/>
      <c r="BG28" s="42">
        <v>6</v>
      </c>
      <c r="BH28" s="42">
        <v>6</v>
      </c>
      <c r="BI28" s="41">
        <v>4</v>
      </c>
      <c r="BJ28" s="41"/>
      <c r="BK28" s="75">
        <f t="shared" si="7"/>
        <v>140</v>
      </c>
      <c r="BL28" s="68">
        <f t="shared" si="8"/>
        <v>5.833333333333333</v>
      </c>
      <c r="BM28" s="350">
        <f t="shared" si="9"/>
        <v>6.083333333333333</v>
      </c>
      <c r="BN28" s="69" t="str">
        <f t="shared" si="10"/>
        <v>TBK</v>
      </c>
      <c r="BO28" s="57"/>
      <c r="BP28" t="s">
        <v>296</v>
      </c>
      <c r="BQ28" s="19">
        <v>140</v>
      </c>
      <c r="BS28" s="102"/>
    </row>
    <row r="29" spans="1:71" ht="14.25" customHeight="1">
      <c r="A29" s="20">
        <v>24</v>
      </c>
      <c r="B29" s="21">
        <v>24</v>
      </c>
      <c r="C29" s="47" t="s">
        <v>19</v>
      </c>
      <c r="D29" s="47" t="s">
        <v>28</v>
      </c>
      <c r="E29" s="366" t="s">
        <v>321</v>
      </c>
      <c r="F29" s="42">
        <v>9</v>
      </c>
      <c r="G29" s="42">
        <v>9</v>
      </c>
      <c r="H29" s="42">
        <v>8</v>
      </c>
      <c r="I29" s="41">
        <v>6</v>
      </c>
      <c r="J29" s="41"/>
      <c r="K29" s="102">
        <f t="shared" si="0"/>
        <v>7</v>
      </c>
      <c r="L29" s="41"/>
      <c r="M29" s="42">
        <v>7</v>
      </c>
      <c r="N29" s="42">
        <v>6</v>
      </c>
      <c r="O29" s="42">
        <v>7</v>
      </c>
      <c r="P29" s="42">
        <v>7</v>
      </c>
      <c r="Q29" s="41">
        <v>8</v>
      </c>
      <c r="R29" s="41"/>
      <c r="S29" s="102">
        <f t="shared" si="1"/>
        <v>8</v>
      </c>
      <c r="T29" s="102"/>
      <c r="U29" s="42">
        <v>7</v>
      </c>
      <c r="V29" s="42">
        <v>8</v>
      </c>
      <c r="W29" s="42">
        <v>8</v>
      </c>
      <c r="X29" s="42">
        <v>8</v>
      </c>
      <c r="Y29" s="41">
        <v>9</v>
      </c>
      <c r="Z29" s="41"/>
      <c r="AA29" s="102">
        <f t="shared" si="2"/>
        <v>9</v>
      </c>
      <c r="AB29" s="41"/>
      <c r="AC29" s="42">
        <v>8</v>
      </c>
      <c r="AD29" s="42">
        <v>8</v>
      </c>
      <c r="AE29" s="42">
        <v>7</v>
      </c>
      <c r="AF29" s="42">
        <v>7</v>
      </c>
      <c r="AG29" s="42">
        <v>8</v>
      </c>
      <c r="AH29" s="41">
        <v>7</v>
      </c>
      <c r="AI29" s="41"/>
      <c r="AJ29" s="102">
        <f t="shared" si="3"/>
        <v>7</v>
      </c>
      <c r="AK29" s="41"/>
      <c r="AL29" s="42">
        <v>7</v>
      </c>
      <c r="AM29" s="42">
        <v>7</v>
      </c>
      <c r="AN29" s="42">
        <v>8</v>
      </c>
      <c r="AO29" s="41">
        <v>8</v>
      </c>
      <c r="AP29" s="41"/>
      <c r="AQ29" s="102">
        <f t="shared" si="4"/>
        <v>8</v>
      </c>
      <c r="AR29" s="41"/>
      <c r="AS29" s="42">
        <v>5</v>
      </c>
      <c r="AT29" s="42">
        <v>8</v>
      </c>
      <c r="AU29" s="42">
        <v>6</v>
      </c>
      <c r="AV29" s="41">
        <v>8</v>
      </c>
      <c r="AW29" s="41"/>
      <c r="AX29" s="102">
        <f t="shared" si="5"/>
        <v>8</v>
      </c>
      <c r="AY29" s="102"/>
      <c r="AZ29" s="41">
        <v>6</v>
      </c>
      <c r="BA29" s="41">
        <v>5</v>
      </c>
      <c r="BB29" s="41">
        <v>8</v>
      </c>
      <c r="BC29" s="41">
        <v>5</v>
      </c>
      <c r="BD29" s="41"/>
      <c r="BE29" s="66">
        <f t="shared" si="6"/>
        <v>5</v>
      </c>
      <c r="BF29" s="41"/>
      <c r="BG29" s="42">
        <v>7</v>
      </c>
      <c r="BH29" s="42">
        <v>6</v>
      </c>
      <c r="BI29" s="41">
        <v>6</v>
      </c>
      <c r="BJ29" s="41"/>
      <c r="BK29" s="75">
        <f t="shared" si="7"/>
        <v>179</v>
      </c>
      <c r="BL29" s="68">
        <f t="shared" si="8"/>
        <v>7.458333333333333</v>
      </c>
      <c r="BM29" s="350">
        <f t="shared" si="9"/>
        <v>7.458333333333333</v>
      </c>
      <c r="BN29" s="69" t="str">
        <f t="shared" si="10"/>
        <v>Kh¸</v>
      </c>
      <c r="BO29" s="57"/>
      <c r="BQ29" s="19">
        <v>179</v>
      </c>
      <c r="BS29" s="102"/>
    </row>
    <row r="30" spans="1:71" ht="14.25" customHeight="1">
      <c r="A30" s="20">
        <v>25</v>
      </c>
      <c r="B30" s="21">
        <v>25</v>
      </c>
      <c r="C30" s="47" t="s">
        <v>11</v>
      </c>
      <c r="D30" s="47" t="s">
        <v>29</v>
      </c>
      <c r="E30" s="366" t="s">
        <v>322</v>
      </c>
      <c r="F30" s="42">
        <v>4</v>
      </c>
      <c r="G30" s="42">
        <v>6</v>
      </c>
      <c r="H30" s="42">
        <v>8</v>
      </c>
      <c r="I30" s="41">
        <v>7</v>
      </c>
      <c r="J30" s="41"/>
      <c r="K30" s="102">
        <f t="shared" si="0"/>
        <v>7</v>
      </c>
      <c r="L30" s="41"/>
      <c r="M30" s="42">
        <v>7</v>
      </c>
      <c r="N30" s="42">
        <v>8</v>
      </c>
      <c r="O30" s="42">
        <v>8</v>
      </c>
      <c r="P30" s="42">
        <v>9</v>
      </c>
      <c r="Q30" s="41">
        <v>8</v>
      </c>
      <c r="R30" s="41"/>
      <c r="S30" s="102">
        <f t="shared" si="1"/>
        <v>8</v>
      </c>
      <c r="T30" s="102"/>
      <c r="U30" s="42">
        <v>8</v>
      </c>
      <c r="V30" s="42">
        <v>8</v>
      </c>
      <c r="W30" s="42">
        <v>9</v>
      </c>
      <c r="X30" s="42">
        <v>8</v>
      </c>
      <c r="Y30" s="41">
        <v>9</v>
      </c>
      <c r="Z30" s="41"/>
      <c r="AA30" s="102">
        <f t="shared" si="2"/>
        <v>9</v>
      </c>
      <c r="AB30" s="41"/>
      <c r="AC30" s="42">
        <v>8</v>
      </c>
      <c r="AD30" s="42">
        <v>8</v>
      </c>
      <c r="AE30" s="42">
        <v>8</v>
      </c>
      <c r="AF30" s="42">
        <v>8</v>
      </c>
      <c r="AG30" s="42">
        <v>8</v>
      </c>
      <c r="AH30" s="41">
        <v>8</v>
      </c>
      <c r="AI30" s="41"/>
      <c r="AJ30" s="102">
        <f t="shared" si="3"/>
        <v>8</v>
      </c>
      <c r="AK30" s="41"/>
      <c r="AL30" s="42">
        <v>8</v>
      </c>
      <c r="AM30" s="42">
        <v>8</v>
      </c>
      <c r="AN30" s="42">
        <v>7</v>
      </c>
      <c r="AO30" s="41">
        <v>7</v>
      </c>
      <c r="AP30" s="41"/>
      <c r="AQ30" s="102">
        <f t="shared" si="4"/>
        <v>7</v>
      </c>
      <c r="AR30" s="41"/>
      <c r="AS30" s="42">
        <v>6</v>
      </c>
      <c r="AT30" s="42">
        <v>6</v>
      </c>
      <c r="AU30" s="42">
        <v>8</v>
      </c>
      <c r="AV30" s="41">
        <v>6</v>
      </c>
      <c r="AW30" s="41"/>
      <c r="AX30" s="102">
        <f t="shared" si="5"/>
        <v>6</v>
      </c>
      <c r="AY30" s="102"/>
      <c r="AZ30" s="41">
        <v>6</v>
      </c>
      <c r="BA30" s="41">
        <v>6</v>
      </c>
      <c r="BB30" s="41">
        <v>7</v>
      </c>
      <c r="BC30" s="41">
        <v>7</v>
      </c>
      <c r="BD30" s="41"/>
      <c r="BE30" s="66">
        <f t="shared" si="6"/>
        <v>7</v>
      </c>
      <c r="BF30" s="41"/>
      <c r="BG30" s="42">
        <v>7</v>
      </c>
      <c r="BH30" s="42">
        <v>6</v>
      </c>
      <c r="BI30" s="41">
        <v>5</v>
      </c>
      <c r="BJ30" s="41"/>
      <c r="BK30" s="75">
        <f t="shared" si="7"/>
        <v>181</v>
      </c>
      <c r="BL30" s="68">
        <f t="shared" si="8"/>
        <v>7.541666666666667</v>
      </c>
      <c r="BM30" s="350">
        <f t="shared" si="9"/>
        <v>7.541666666666667</v>
      </c>
      <c r="BN30" s="69" t="str">
        <f t="shared" si="10"/>
        <v>Kh¸</v>
      </c>
      <c r="BO30" s="57"/>
      <c r="BQ30" s="19">
        <v>181</v>
      </c>
      <c r="BR30" t="s">
        <v>296</v>
      </c>
      <c r="BS30" s="102"/>
    </row>
    <row r="31" spans="1:71" ht="14.25" customHeight="1">
      <c r="A31" s="20">
        <v>26</v>
      </c>
      <c r="B31" s="21">
        <v>26</v>
      </c>
      <c r="C31" s="47" t="s">
        <v>30</v>
      </c>
      <c r="D31" s="47" t="s">
        <v>29</v>
      </c>
      <c r="E31" s="366" t="s">
        <v>323</v>
      </c>
      <c r="F31" s="42">
        <v>9</v>
      </c>
      <c r="G31" s="42">
        <v>8</v>
      </c>
      <c r="H31" s="42">
        <v>8</v>
      </c>
      <c r="I31" s="41">
        <v>5</v>
      </c>
      <c r="J31" s="41"/>
      <c r="K31" s="102">
        <f t="shared" si="0"/>
        <v>6</v>
      </c>
      <c r="L31" s="41"/>
      <c r="M31" s="42">
        <v>7</v>
      </c>
      <c r="N31" s="42">
        <v>6</v>
      </c>
      <c r="O31" s="42">
        <v>7</v>
      </c>
      <c r="P31" s="42">
        <v>8</v>
      </c>
      <c r="Q31" s="41">
        <v>7</v>
      </c>
      <c r="R31" s="41"/>
      <c r="S31" s="102">
        <f t="shared" si="1"/>
        <v>7</v>
      </c>
      <c r="T31" s="102"/>
      <c r="U31" s="42">
        <v>8</v>
      </c>
      <c r="V31" s="42">
        <v>8</v>
      </c>
      <c r="W31" s="42">
        <v>7</v>
      </c>
      <c r="X31" s="42">
        <v>8</v>
      </c>
      <c r="Y31" s="41">
        <v>5</v>
      </c>
      <c r="Z31" s="41"/>
      <c r="AA31" s="102">
        <f t="shared" si="2"/>
        <v>6</v>
      </c>
      <c r="AB31" s="41"/>
      <c r="AC31" s="42">
        <v>8</v>
      </c>
      <c r="AD31" s="42">
        <v>8</v>
      </c>
      <c r="AE31" s="42">
        <v>7</v>
      </c>
      <c r="AF31" s="42">
        <v>7</v>
      </c>
      <c r="AG31" s="42">
        <v>7</v>
      </c>
      <c r="AH31" s="41">
        <v>7</v>
      </c>
      <c r="AI31" s="41"/>
      <c r="AJ31" s="102">
        <f t="shared" si="3"/>
        <v>7</v>
      </c>
      <c r="AK31" s="41"/>
      <c r="AL31" s="42">
        <v>8</v>
      </c>
      <c r="AM31" s="42">
        <v>7</v>
      </c>
      <c r="AN31" s="42">
        <v>7</v>
      </c>
      <c r="AO31" s="41">
        <v>7</v>
      </c>
      <c r="AP31" s="41"/>
      <c r="AQ31" s="102">
        <f t="shared" si="4"/>
        <v>7</v>
      </c>
      <c r="AR31" s="41"/>
      <c r="AS31" s="42">
        <v>7</v>
      </c>
      <c r="AT31" s="42">
        <v>6</v>
      </c>
      <c r="AU31" s="42">
        <v>7</v>
      </c>
      <c r="AV31" s="41">
        <v>6</v>
      </c>
      <c r="AW31" s="41"/>
      <c r="AX31" s="102">
        <f t="shared" si="5"/>
        <v>6</v>
      </c>
      <c r="AY31" s="102"/>
      <c r="AZ31" s="41">
        <v>6</v>
      </c>
      <c r="BA31" s="41">
        <v>8</v>
      </c>
      <c r="BB31" s="41">
        <v>8</v>
      </c>
      <c r="BC31" s="41">
        <v>7</v>
      </c>
      <c r="BD31" s="41"/>
      <c r="BE31" s="66">
        <f t="shared" si="6"/>
        <v>7</v>
      </c>
      <c r="BF31" s="41"/>
      <c r="BG31" s="42">
        <v>7</v>
      </c>
      <c r="BH31" s="42">
        <v>6</v>
      </c>
      <c r="BI31" s="41">
        <v>7</v>
      </c>
      <c r="BJ31" s="41"/>
      <c r="BK31" s="75">
        <f t="shared" si="7"/>
        <v>158</v>
      </c>
      <c r="BL31" s="68">
        <f t="shared" si="8"/>
        <v>6.583333333333333</v>
      </c>
      <c r="BM31" s="350">
        <f t="shared" si="9"/>
        <v>6.583333333333333</v>
      </c>
      <c r="BN31" s="69" t="str">
        <f t="shared" si="10"/>
        <v>TBK</v>
      </c>
      <c r="BO31" s="57"/>
      <c r="BQ31" s="19">
        <v>158</v>
      </c>
      <c r="BS31" s="102"/>
    </row>
    <row r="32" spans="1:71" ht="14.25" customHeight="1">
      <c r="A32" s="20">
        <v>27</v>
      </c>
      <c r="B32" s="21">
        <v>27</v>
      </c>
      <c r="C32" s="47" t="s">
        <v>166</v>
      </c>
      <c r="D32" s="47" t="s">
        <v>29</v>
      </c>
      <c r="E32" s="366" t="s">
        <v>324</v>
      </c>
      <c r="F32" s="42">
        <v>9</v>
      </c>
      <c r="G32" s="42">
        <v>8</v>
      </c>
      <c r="H32" s="42">
        <v>8</v>
      </c>
      <c r="I32" s="41">
        <v>5</v>
      </c>
      <c r="J32" s="41"/>
      <c r="K32" s="102">
        <f t="shared" si="0"/>
        <v>6</v>
      </c>
      <c r="L32" s="41"/>
      <c r="M32" s="42">
        <v>8</v>
      </c>
      <c r="N32" s="42">
        <v>8</v>
      </c>
      <c r="O32" s="42">
        <v>8</v>
      </c>
      <c r="P32" s="42">
        <v>8</v>
      </c>
      <c r="Q32" s="41">
        <v>6</v>
      </c>
      <c r="R32" s="41"/>
      <c r="S32" s="102">
        <f t="shared" si="1"/>
        <v>7</v>
      </c>
      <c r="T32" s="102"/>
      <c r="U32" s="42">
        <v>8</v>
      </c>
      <c r="V32" s="42">
        <v>8</v>
      </c>
      <c r="W32" s="42">
        <v>7</v>
      </c>
      <c r="X32" s="42">
        <v>8</v>
      </c>
      <c r="Y32" s="41">
        <v>8</v>
      </c>
      <c r="Z32" s="41"/>
      <c r="AA32" s="102">
        <f t="shared" si="2"/>
        <v>8</v>
      </c>
      <c r="AB32" s="41"/>
      <c r="AC32" s="42">
        <v>8</v>
      </c>
      <c r="AD32" s="42">
        <v>8</v>
      </c>
      <c r="AE32" s="42">
        <v>8</v>
      </c>
      <c r="AF32" s="42">
        <v>8</v>
      </c>
      <c r="AG32" s="42">
        <v>8</v>
      </c>
      <c r="AH32" s="41">
        <v>7</v>
      </c>
      <c r="AI32" s="41"/>
      <c r="AJ32" s="102">
        <f t="shared" si="3"/>
        <v>7</v>
      </c>
      <c r="AK32" s="41"/>
      <c r="AL32" s="42">
        <v>8</v>
      </c>
      <c r="AM32" s="42">
        <v>8</v>
      </c>
      <c r="AN32" s="42">
        <v>7</v>
      </c>
      <c r="AO32" s="41">
        <v>6</v>
      </c>
      <c r="AP32" s="41"/>
      <c r="AQ32" s="102">
        <f t="shared" si="4"/>
        <v>7</v>
      </c>
      <c r="AR32" s="41"/>
      <c r="AS32" s="42">
        <v>6</v>
      </c>
      <c r="AT32" s="42">
        <v>6</v>
      </c>
      <c r="AU32" s="42">
        <v>7</v>
      </c>
      <c r="AV32" s="41">
        <v>5</v>
      </c>
      <c r="AW32" s="41"/>
      <c r="AX32" s="102">
        <f t="shared" si="5"/>
        <v>5</v>
      </c>
      <c r="AY32" s="102"/>
      <c r="AZ32" s="41">
        <v>8</v>
      </c>
      <c r="BA32" s="41">
        <v>8</v>
      </c>
      <c r="BB32" s="41">
        <v>8</v>
      </c>
      <c r="BC32" s="41">
        <v>7</v>
      </c>
      <c r="BD32" s="41"/>
      <c r="BE32" s="66">
        <f t="shared" si="6"/>
        <v>7</v>
      </c>
      <c r="BF32" s="41"/>
      <c r="BG32" s="42">
        <v>9</v>
      </c>
      <c r="BH32" s="42">
        <v>6</v>
      </c>
      <c r="BI32" s="41">
        <v>8</v>
      </c>
      <c r="BJ32" s="41"/>
      <c r="BK32" s="75">
        <f t="shared" si="7"/>
        <v>163</v>
      </c>
      <c r="BL32" s="68">
        <f t="shared" si="8"/>
        <v>6.791666666666667</v>
      </c>
      <c r="BM32" s="350">
        <f t="shared" si="9"/>
        <v>6.791666666666667</v>
      </c>
      <c r="BN32" s="69" t="str">
        <f t="shared" si="10"/>
        <v>TBK</v>
      </c>
      <c r="BO32" s="57"/>
      <c r="BQ32" s="19">
        <v>163</v>
      </c>
      <c r="BR32" t="s">
        <v>296</v>
      </c>
      <c r="BS32" s="102"/>
    </row>
    <row r="33" spans="1:71" ht="14.25" customHeight="1">
      <c r="A33" s="20">
        <v>28</v>
      </c>
      <c r="B33" s="21">
        <v>28</v>
      </c>
      <c r="C33" s="47" t="s">
        <v>17</v>
      </c>
      <c r="D33" s="47" t="s">
        <v>87</v>
      </c>
      <c r="E33" s="366" t="s">
        <v>325</v>
      </c>
      <c r="F33" s="42">
        <v>8</v>
      </c>
      <c r="G33" s="42">
        <v>9</v>
      </c>
      <c r="H33" s="42">
        <v>8</v>
      </c>
      <c r="I33" s="41">
        <v>7</v>
      </c>
      <c r="J33" s="41"/>
      <c r="K33" s="102">
        <f t="shared" si="0"/>
        <v>7</v>
      </c>
      <c r="L33" s="41"/>
      <c r="M33" s="42">
        <v>7</v>
      </c>
      <c r="N33" s="42">
        <v>7</v>
      </c>
      <c r="O33" s="42">
        <v>7</v>
      </c>
      <c r="P33" s="42">
        <v>7</v>
      </c>
      <c r="Q33" s="41">
        <v>7</v>
      </c>
      <c r="R33" s="41"/>
      <c r="S33" s="102">
        <f t="shared" si="1"/>
        <v>7</v>
      </c>
      <c r="T33" s="102"/>
      <c r="U33" s="42">
        <v>7</v>
      </c>
      <c r="V33" s="42">
        <v>8</v>
      </c>
      <c r="W33" s="42">
        <v>8</v>
      </c>
      <c r="X33" s="42">
        <v>7</v>
      </c>
      <c r="Y33" s="41">
        <v>9</v>
      </c>
      <c r="Z33" s="41"/>
      <c r="AA33" s="102">
        <f t="shared" si="2"/>
        <v>9</v>
      </c>
      <c r="AB33" s="41"/>
      <c r="AC33" s="42">
        <v>8</v>
      </c>
      <c r="AD33" s="42">
        <v>8</v>
      </c>
      <c r="AE33" s="42">
        <v>8</v>
      </c>
      <c r="AF33" s="42">
        <v>7</v>
      </c>
      <c r="AG33" s="42">
        <v>7</v>
      </c>
      <c r="AH33" s="41">
        <v>7</v>
      </c>
      <c r="AI33" s="41"/>
      <c r="AJ33" s="102">
        <f t="shared" si="3"/>
        <v>7</v>
      </c>
      <c r="AK33" s="41"/>
      <c r="AL33" s="42">
        <v>7</v>
      </c>
      <c r="AM33" s="42">
        <v>7</v>
      </c>
      <c r="AN33" s="42">
        <v>8</v>
      </c>
      <c r="AO33" s="41">
        <v>8</v>
      </c>
      <c r="AP33" s="41"/>
      <c r="AQ33" s="102">
        <f t="shared" si="4"/>
        <v>8</v>
      </c>
      <c r="AR33" s="41"/>
      <c r="AS33" s="42">
        <v>7</v>
      </c>
      <c r="AT33" s="42">
        <v>6</v>
      </c>
      <c r="AU33" s="42">
        <v>6</v>
      </c>
      <c r="AV33" s="41">
        <v>6</v>
      </c>
      <c r="AW33" s="41"/>
      <c r="AX33" s="102">
        <f t="shared" si="5"/>
        <v>6</v>
      </c>
      <c r="AY33" s="102"/>
      <c r="AZ33" s="41">
        <v>7</v>
      </c>
      <c r="BA33" s="41">
        <v>7</v>
      </c>
      <c r="BB33" s="41">
        <v>8</v>
      </c>
      <c r="BC33" s="41">
        <v>8</v>
      </c>
      <c r="BD33" s="41"/>
      <c r="BE33" s="66">
        <f t="shared" si="6"/>
        <v>8</v>
      </c>
      <c r="BF33" s="41"/>
      <c r="BG33" s="42">
        <v>7</v>
      </c>
      <c r="BH33" s="42">
        <v>6</v>
      </c>
      <c r="BI33" s="41">
        <v>7</v>
      </c>
      <c r="BJ33" s="41"/>
      <c r="BK33" s="75">
        <f t="shared" si="7"/>
        <v>179</v>
      </c>
      <c r="BL33" s="68">
        <f t="shared" si="8"/>
        <v>7.458333333333333</v>
      </c>
      <c r="BM33" s="350">
        <f t="shared" si="9"/>
        <v>7.458333333333333</v>
      </c>
      <c r="BN33" s="69" t="str">
        <f t="shared" si="10"/>
        <v>Kh¸</v>
      </c>
      <c r="BO33" s="57"/>
      <c r="BQ33" s="19">
        <v>179</v>
      </c>
      <c r="BS33" s="102"/>
    </row>
    <row r="34" spans="1:71" ht="15" customHeight="1">
      <c r="A34" s="20">
        <v>29</v>
      </c>
      <c r="B34" s="21">
        <v>29</v>
      </c>
      <c r="C34" s="47" t="s">
        <v>88</v>
      </c>
      <c r="D34" s="47" t="s">
        <v>16</v>
      </c>
      <c r="E34" s="366" t="s">
        <v>326</v>
      </c>
      <c r="F34" s="42">
        <v>5</v>
      </c>
      <c r="G34" s="42">
        <v>7</v>
      </c>
      <c r="H34" s="42">
        <v>8</v>
      </c>
      <c r="I34" s="41">
        <v>5</v>
      </c>
      <c r="J34" s="41"/>
      <c r="K34" s="102">
        <f t="shared" si="0"/>
        <v>6</v>
      </c>
      <c r="L34" s="41"/>
      <c r="M34" s="42">
        <v>8</v>
      </c>
      <c r="N34" s="42">
        <v>7</v>
      </c>
      <c r="O34" s="42">
        <v>7</v>
      </c>
      <c r="P34" s="42">
        <v>7</v>
      </c>
      <c r="Q34" s="41">
        <v>6</v>
      </c>
      <c r="R34" s="41"/>
      <c r="S34" s="102">
        <f t="shared" si="1"/>
        <v>6</v>
      </c>
      <c r="T34" s="102"/>
      <c r="U34" s="42">
        <v>9</v>
      </c>
      <c r="V34" s="42">
        <v>7</v>
      </c>
      <c r="W34" s="42">
        <v>5</v>
      </c>
      <c r="X34" s="42">
        <v>7</v>
      </c>
      <c r="Y34" s="41">
        <v>6</v>
      </c>
      <c r="Z34" s="41"/>
      <c r="AA34" s="102">
        <f t="shared" si="2"/>
        <v>6</v>
      </c>
      <c r="AB34" s="41"/>
      <c r="AC34" s="42">
        <v>7</v>
      </c>
      <c r="AD34" s="42">
        <v>8</v>
      </c>
      <c r="AE34" s="42">
        <v>8</v>
      </c>
      <c r="AF34" s="42">
        <v>8</v>
      </c>
      <c r="AG34" s="42">
        <v>9</v>
      </c>
      <c r="AH34" s="41">
        <v>7</v>
      </c>
      <c r="AI34" s="41"/>
      <c r="AJ34" s="102">
        <f t="shared" si="3"/>
        <v>7</v>
      </c>
      <c r="AK34" s="41"/>
      <c r="AL34" s="42">
        <v>8</v>
      </c>
      <c r="AM34" s="42">
        <v>7</v>
      </c>
      <c r="AN34" s="42">
        <v>7</v>
      </c>
      <c r="AO34" s="41">
        <v>8</v>
      </c>
      <c r="AP34" s="41"/>
      <c r="AQ34" s="102">
        <f t="shared" si="4"/>
        <v>8</v>
      </c>
      <c r="AR34" s="41"/>
      <c r="AS34" s="42">
        <v>7</v>
      </c>
      <c r="AT34" s="42">
        <v>6</v>
      </c>
      <c r="AU34" s="42">
        <v>8</v>
      </c>
      <c r="AV34" s="41">
        <v>6</v>
      </c>
      <c r="AW34" s="41"/>
      <c r="AX34" s="102">
        <f t="shared" si="5"/>
        <v>6</v>
      </c>
      <c r="AY34" s="102"/>
      <c r="AZ34" s="41">
        <v>8</v>
      </c>
      <c r="BA34" s="41">
        <v>8</v>
      </c>
      <c r="BB34" s="41">
        <v>8</v>
      </c>
      <c r="BC34" s="41">
        <v>6</v>
      </c>
      <c r="BD34" s="41"/>
      <c r="BE34" s="66">
        <f t="shared" si="6"/>
        <v>7</v>
      </c>
      <c r="BF34" s="41"/>
      <c r="BG34" s="42">
        <v>7</v>
      </c>
      <c r="BH34" s="42">
        <v>6</v>
      </c>
      <c r="BI34" s="41">
        <v>7</v>
      </c>
      <c r="BJ34" s="41"/>
      <c r="BK34" s="75">
        <f t="shared" si="7"/>
        <v>158</v>
      </c>
      <c r="BL34" s="68">
        <f t="shared" si="8"/>
        <v>6.583333333333333</v>
      </c>
      <c r="BM34" s="350">
        <f t="shared" si="9"/>
        <v>6.583333333333333</v>
      </c>
      <c r="BN34" s="69" t="str">
        <f t="shared" si="10"/>
        <v>TBK</v>
      </c>
      <c r="BO34" s="57"/>
      <c r="BQ34" s="19">
        <v>158</v>
      </c>
      <c r="BS34" s="102"/>
    </row>
    <row r="35" spans="1:71" ht="15" customHeight="1">
      <c r="A35" s="20">
        <v>30</v>
      </c>
      <c r="B35" s="21">
        <v>30</v>
      </c>
      <c r="C35" s="47" t="s">
        <v>14</v>
      </c>
      <c r="D35" s="47" t="s">
        <v>38</v>
      </c>
      <c r="E35" s="366" t="s">
        <v>327</v>
      </c>
      <c r="F35" s="42">
        <v>6</v>
      </c>
      <c r="G35" s="42">
        <v>8</v>
      </c>
      <c r="H35" s="42">
        <v>7</v>
      </c>
      <c r="I35" s="41">
        <v>6</v>
      </c>
      <c r="J35" s="41"/>
      <c r="K35" s="102">
        <f t="shared" si="0"/>
        <v>6</v>
      </c>
      <c r="L35" s="41"/>
      <c r="M35" s="42">
        <v>6</v>
      </c>
      <c r="N35" s="42">
        <v>6</v>
      </c>
      <c r="O35" s="42">
        <v>7</v>
      </c>
      <c r="P35" s="42">
        <v>8</v>
      </c>
      <c r="Q35" s="41">
        <v>5</v>
      </c>
      <c r="R35" s="41"/>
      <c r="S35" s="102">
        <f t="shared" si="1"/>
        <v>6</v>
      </c>
      <c r="T35" s="102"/>
      <c r="U35" s="42">
        <v>8</v>
      </c>
      <c r="V35" s="42">
        <v>7</v>
      </c>
      <c r="W35" s="42">
        <v>6</v>
      </c>
      <c r="X35" s="42">
        <v>8</v>
      </c>
      <c r="Y35" s="41">
        <v>6</v>
      </c>
      <c r="Z35" s="41"/>
      <c r="AA35" s="102">
        <f t="shared" si="2"/>
        <v>6</v>
      </c>
      <c r="AB35" s="41"/>
      <c r="AC35" s="42">
        <v>7</v>
      </c>
      <c r="AD35" s="42">
        <v>8</v>
      </c>
      <c r="AE35" s="42">
        <v>8</v>
      </c>
      <c r="AF35" s="42">
        <v>7</v>
      </c>
      <c r="AG35" s="42">
        <v>8</v>
      </c>
      <c r="AH35" s="41">
        <v>5</v>
      </c>
      <c r="AI35" s="41"/>
      <c r="AJ35" s="102">
        <f t="shared" si="3"/>
        <v>6</v>
      </c>
      <c r="AK35" s="41"/>
      <c r="AL35" s="42">
        <v>7</v>
      </c>
      <c r="AM35" s="42">
        <v>7</v>
      </c>
      <c r="AN35" s="42">
        <v>8</v>
      </c>
      <c r="AO35" s="41">
        <v>8</v>
      </c>
      <c r="AP35" s="41"/>
      <c r="AQ35" s="102">
        <f t="shared" si="4"/>
        <v>8</v>
      </c>
      <c r="AR35" s="41"/>
      <c r="AS35" s="42">
        <v>5</v>
      </c>
      <c r="AT35" s="42">
        <v>7</v>
      </c>
      <c r="AU35" s="42">
        <v>6</v>
      </c>
      <c r="AV35" s="41">
        <v>7</v>
      </c>
      <c r="AW35" s="41"/>
      <c r="AX35" s="102">
        <f t="shared" si="5"/>
        <v>7</v>
      </c>
      <c r="AY35" s="102"/>
      <c r="AZ35" s="41">
        <v>7</v>
      </c>
      <c r="BA35" s="41">
        <v>7</v>
      </c>
      <c r="BB35" s="41">
        <v>6</v>
      </c>
      <c r="BC35" s="41">
        <v>8</v>
      </c>
      <c r="BD35" s="41"/>
      <c r="BE35" s="66">
        <f t="shared" si="6"/>
        <v>8</v>
      </c>
      <c r="BF35" s="41"/>
      <c r="BG35" s="42">
        <v>8</v>
      </c>
      <c r="BH35" s="42">
        <v>5</v>
      </c>
      <c r="BI35" s="41">
        <v>6</v>
      </c>
      <c r="BJ35" s="41"/>
      <c r="BK35" s="75">
        <f t="shared" si="7"/>
        <v>159</v>
      </c>
      <c r="BL35" s="68">
        <f t="shared" si="8"/>
        <v>6.625</v>
      </c>
      <c r="BM35" s="350">
        <f t="shared" si="9"/>
        <v>6.625</v>
      </c>
      <c r="BN35" s="69" t="str">
        <f t="shared" si="10"/>
        <v>TBK</v>
      </c>
      <c r="BO35" s="57"/>
      <c r="BQ35" s="19">
        <v>159</v>
      </c>
      <c r="BS35" s="102"/>
    </row>
    <row r="36" spans="1:71" ht="13.5" customHeight="1">
      <c r="A36" s="20">
        <v>31</v>
      </c>
      <c r="B36" s="21">
        <v>31</v>
      </c>
      <c r="C36" s="47" t="s">
        <v>17</v>
      </c>
      <c r="D36" s="47" t="s">
        <v>89</v>
      </c>
      <c r="E36" s="366" t="s">
        <v>328</v>
      </c>
      <c r="F36" s="42">
        <v>9</v>
      </c>
      <c r="G36" s="42">
        <v>8</v>
      </c>
      <c r="H36" s="42">
        <v>7</v>
      </c>
      <c r="I36" s="41">
        <v>8</v>
      </c>
      <c r="J36" s="41"/>
      <c r="K36" s="102">
        <f t="shared" si="0"/>
        <v>8</v>
      </c>
      <c r="L36" s="41"/>
      <c r="M36" s="42">
        <v>6</v>
      </c>
      <c r="N36" s="42">
        <v>7</v>
      </c>
      <c r="O36" s="42">
        <v>7</v>
      </c>
      <c r="P36" s="42">
        <v>6</v>
      </c>
      <c r="Q36" s="41">
        <v>5</v>
      </c>
      <c r="R36" s="41"/>
      <c r="S36" s="102">
        <f t="shared" si="1"/>
        <v>5</v>
      </c>
      <c r="T36" s="102"/>
      <c r="U36" s="42">
        <v>7</v>
      </c>
      <c r="V36" s="42">
        <v>6</v>
      </c>
      <c r="W36" s="42">
        <v>6</v>
      </c>
      <c r="X36" s="42">
        <v>7</v>
      </c>
      <c r="Y36" s="41">
        <v>8</v>
      </c>
      <c r="Z36" s="41"/>
      <c r="AA36" s="102">
        <f t="shared" si="2"/>
        <v>8</v>
      </c>
      <c r="AB36" s="41"/>
      <c r="AC36" s="42">
        <v>8</v>
      </c>
      <c r="AD36" s="42">
        <v>7</v>
      </c>
      <c r="AE36" s="42">
        <v>8</v>
      </c>
      <c r="AF36" s="42">
        <v>7</v>
      </c>
      <c r="AG36" s="42">
        <v>8</v>
      </c>
      <c r="AH36" s="41">
        <v>5</v>
      </c>
      <c r="AI36" s="41"/>
      <c r="AJ36" s="102">
        <f t="shared" si="3"/>
        <v>6</v>
      </c>
      <c r="AK36" s="41"/>
      <c r="AL36" s="42">
        <v>7</v>
      </c>
      <c r="AM36" s="42">
        <v>8</v>
      </c>
      <c r="AN36" s="42">
        <v>7</v>
      </c>
      <c r="AO36" s="41">
        <v>5</v>
      </c>
      <c r="AP36" s="41"/>
      <c r="AQ36" s="102">
        <f t="shared" si="4"/>
        <v>6</v>
      </c>
      <c r="AR36" s="41"/>
      <c r="AS36" s="42">
        <v>5</v>
      </c>
      <c r="AT36" s="42">
        <v>5</v>
      </c>
      <c r="AU36" s="42">
        <v>8</v>
      </c>
      <c r="AV36" s="41">
        <v>4</v>
      </c>
      <c r="AW36" s="41"/>
      <c r="AX36" s="102">
        <f t="shared" si="5"/>
        <v>5</v>
      </c>
      <c r="AY36" s="102"/>
      <c r="AZ36" s="41">
        <v>7</v>
      </c>
      <c r="BA36" s="41">
        <v>8</v>
      </c>
      <c r="BB36" s="41">
        <v>8</v>
      </c>
      <c r="BC36" s="41">
        <v>6</v>
      </c>
      <c r="BD36" s="41"/>
      <c r="BE36" s="66">
        <f t="shared" si="6"/>
        <v>7</v>
      </c>
      <c r="BF36" s="41"/>
      <c r="BG36" s="42">
        <v>7</v>
      </c>
      <c r="BH36" s="42">
        <v>6</v>
      </c>
      <c r="BI36" s="41">
        <v>7</v>
      </c>
      <c r="BJ36" s="41"/>
      <c r="BK36" s="75">
        <f t="shared" si="7"/>
        <v>155</v>
      </c>
      <c r="BL36" s="68">
        <f t="shared" si="8"/>
        <v>6.458333333333333</v>
      </c>
      <c r="BM36" s="350">
        <f t="shared" si="9"/>
        <v>6.458333333333333</v>
      </c>
      <c r="BN36" s="69" t="str">
        <f t="shared" si="10"/>
        <v>TBK</v>
      </c>
      <c r="BO36" s="57"/>
      <c r="BQ36" s="19">
        <v>155</v>
      </c>
      <c r="BS36" s="102"/>
    </row>
    <row r="37" spans="1:71" ht="14.25" customHeight="1">
      <c r="A37" s="20">
        <v>32</v>
      </c>
      <c r="B37" s="21">
        <v>32</v>
      </c>
      <c r="C37" s="47" t="s">
        <v>40</v>
      </c>
      <c r="D37" s="47" t="s">
        <v>15</v>
      </c>
      <c r="E37" s="366" t="s">
        <v>329</v>
      </c>
      <c r="F37" s="42">
        <v>9</v>
      </c>
      <c r="G37" s="42">
        <v>6</v>
      </c>
      <c r="H37" s="42">
        <v>7</v>
      </c>
      <c r="I37" s="41">
        <v>7</v>
      </c>
      <c r="J37" s="41"/>
      <c r="K37" s="102">
        <f t="shared" si="0"/>
        <v>7</v>
      </c>
      <c r="L37" s="41"/>
      <c r="M37" s="42">
        <v>8</v>
      </c>
      <c r="N37" s="42">
        <v>7</v>
      </c>
      <c r="O37" s="42">
        <v>7</v>
      </c>
      <c r="P37" s="42">
        <v>8</v>
      </c>
      <c r="Q37" s="41">
        <v>8</v>
      </c>
      <c r="R37" s="41"/>
      <c r="S37" s="102">
        <f t="shared" si="1"/>
        <v>8</v>
      </c>
      <c r="T37" s="102"/>
      <c r="U37" s="42">
        <v>7</v>
      </c>
      <c r="V37" s="42">
        <v>7</v>
      </c>
      <c r="W37" s="42">
        <v>7</v>
      </c>
      <c r="X37" s="42">
        <v>8</v>
      </c>
      <c r="Y37" s="41">
        <v>7</v>
      </c>
      <c r="Z37" s="41"/>
      <c r="AA37" s="102">
        <f t="shared" si="2"/>
        <v>7</v>
      </c>
      <c r="AB37" s="41"/>
      <c r="AC37" s="42">
        <v>8</v>
      </c>
      <c r="AD37" s="42">
        <v>8</v>
      </c>
      <c r="AE37" s="42">
        <v>7</v>
      </c>
      <c r="AF37" s="42">
        <v>8</v>
      </c>
      <c r="AG37" s="42">
        <v>8</v>
      </c>
      <c r="AH37" s="41">
        <v>7</v>
      </c>
      <c r="AI37" s="41"/>
      <c r="AJ37" s="102">
        <f t="shared" si="3"/>
        <v>7</v>
      </c>
      <c r="AK37" s="41"/>
      <c r="AL37" s="42">
        <v>7</v>
      </c>
      <c r="AM37" s="42">
        <v>8</v>
      </c>
      <c r="AN37" s="42">
        <v>8</v>
      </c>
      <c r="AO37" s="41">
        <v>8</v>
      </c>
      <c r="AP37" s="41"/>
      <c r="AQ37" s="102">
        <f t="shared" si="4"/>
        <v>8</v>
      </c>
      <c r="AR37" s="41"/>
      <c r="AS37" s="42">
        <v>5</v>
      </c>
      <c r="AT37" s="42">
        <v>7</v>
      </c>
      <c r="AU37" s="42">
        <v>7</v>
      </c>
      <c r="AV37" s="41">
        <v>7</v>
      </c>
      <c r="AW37" s="41"/>
      <c r="AX37" s="102">
        <f t="shared" si="5"/>
        <v>7</v>
      </c>
      <c r="AY37" s="102"/>
      <c r="AZ37" s="41">
        <v>6</v>
      </c>
      <c r="BA37" s="41">
        <v>7</v>
      </c>
      <c r="BB37" s="41">
        <v>7</v>
      </c>
      <c r="BC37" s="41">
        <v>7</v>
      </c>
      <c r="BD37" s="41"/>
      <c r="BE37" s="66">
        <f t="shared" si="6"/>
        <v>7</v>
      </c>
      <c r="BF37" s="41"/>
      <c r="BG37" s="42">
        <v>7</v>
      </c>
      <c r="BH37" s="42">
        <v>6</v>
      </c>
      <c r="BI37" s="41">
        <v>7</v>
      </c>
      <c r="BJ37" s="41"/>
      <c r="BK37" s="75">
        <f t="shared" si="7"/>
        <v>174</v>
      </c>
      <c r="BL37" s="68">
        <f t="shared" si="8"/>
        <v>7.25</v>
      </c>
      <c r="BM37" s="350">
        <f t="shared" si="9"/>
        <v>7.25</v>
      </c>
      <c r="BN37" s="69" t="str">
        <f t="shared" si="10"/>
        <v>Kh¸</v>
      </c>
      <c r="BO37" s="57"/>
      <c r="BQ37" s="19">
        <v>174</v>
      </c>
      <c r="BS37" s="102"/>
    </row>
    <row r="38" spans="1:71" ht="15.75" customHeight="1">
      <c r="A38" s="20">
        <v>33</v>
      </c>
      <c r="B38" s="21">
        <v>33</v>
      </c>
      <c r="C38" s="47" t="s">
        <v>30</v>
      </c>
      <c r="D38" s="47" t="s">
        <v>31</v>
      </c>
      <c r="E38" s="366" t="s">
        <v>330</v>
      </c>
      <c r="F38" s="42">
        <v>8</v>
      </c>
      <c r="G38" s="42">
        <v>7</v>
      </c>
      <c r="H38" s="42">
        <v>8</v>
      </c>
      <c r="I38" s="41">
        <v>7</v>
      </c>
      <c r="J38" s="41"/>
      <c r="K38" s="102">
        <f t="shared" si="0"/>
        <v>7</v>
      </c>
      <c r="L38" s="41"/>
      <c r="M38" s="42">
        <v>7</v>
      </c>
      <c r="N38" s="42">
        <v>7</v>
      </c>
      <c r="O38" s="42">
        <v>7</v>
      </c>
      <c r="P38" s="42">
        <v>6</v>
      </c>
      <c r="Q38" s="41">
        <v>6</v>
      </c>
      <c r="R38" s="41"/>
      <c r="S38" s="102">
        <f t="shared" si="1"/>
        <v>6</v>
      </c>
      <c r="T38" s="102"/>
      <c r="U38" s="42">
        <v>7</v>
      </c>
      <c r="V38" s="42">
        <v>7</v>
      </c>
      <c r="W38" s="42">
        <v>8</v>
      </c>
      <c r="X38" s="42">
        <v>8</v>
      </c>
      <c r="Y38" s="41">
        <v>7</v>
      </c>
      <c r="Z38" s="41"/>
      <c r="AA38" s="102">
        <f t="shared" si="2"/>
        <v>7</v>
      </c>
      <c r="AB38" s="41"/>
      <c r="AC38" s="42">
        <v>8</v>
      </c>
      <c r="AD38" s="42">
        <v>7</v>
      </c>
      <c r="AE38" s="42">
        <v>8</v>
      </c>
      <c r="AF38" s="42">
        <v>7</v>
      </c>
      <c r="AG38" s="42">
        <v>7</v>
      </c>
      <c r="AH38" s="41">
        <v>5</v>
      </c>
      <c r="AI38" s="41"/>
      <c r="AJ38" s="102">
        <f t="shared" si="3"/>
        <v>6</v>
      </c>
      <c r="AK38" s="41"/>
      <c r="AL38" s="42">
        <v>7</v>
      </c>
      <c r="AM38" s="42">
        <v>8</v>
      </c>
      <c r="AN38" s="42">
        <v>7</v>
      </c>
      <c r="AO38" s="41">
        <v>7</v>
      </c>
      <c r="AP38" s="41"/>
      <c r="AQ38" s="102">
        <f t="shared" si="4"/>
        <v>7</v>
      </c>
      <c r="AR38" s="41"/>
      <c r="AS38" s="42">
        <v>6</v>
      </c>
      <c r="AT38" s="42">
        <v>7</v>
      </c>
      <c r="AU38" s="42">
        <v>6</v>
      </c>
      <c r="AV38" s="40">
        <v>2</v>
      </c>
      <c r="AW38" s="41">
        <v>7</v>
      </c>
      <c r="AX38" s="104">
        <f t="shared" si="5"/>
        <v>3</v>
      </c>
      <c r="AY38" s="102">
        <f>ROUND((SUM(AS38:AU38)/3*0.3+MAX(AV38:AW38)*0.7),0)</f>
        <v>7</v>
      </c>
      <c r="AZ38" s="41">
        <v>6</v>
      </c>
      <c r="BA38" s="41">
        <v>7</v>
      </c>
      <c r="BB38" s="41">
        <v>7</v>
      </c>
      <c r="BC38" s="41">
        <v>5</v>
      </c>
      <c r="BD38" s="41"/>
      <c r="BE38" s="66">
        <f t="shared" si="6"/>
        <v>6</v>
      </c>
      <c r="BF38" s="41"/>
      <c r="BG38" s="42">
        <v>5</v>
      </c>
      <c r="BH38" s="42">
        <v>7</v>
      </c>
      <c r="BI38" s="41">
        <v>7</v>
      </c>
      <c r="BJ38" s="41"/>
      <c r="BK38" s="75">
        <f t="shared" si="7"/>
        <v>145</v>
      </c>
      <c r="BL38" s="68">
        <f t="shared" si="8"/>
        <v>6.041666666666667</v>
      </c>
      <c r="BM38" s="350">
        <f t="shared" si="9"/>
        <v>6.541666666666667</v>
      </c>
      <c r="BN38" s="69" t="str">
        <f t="shared" si="10"/>
        <v>TBK</v>
      </c>
      <c r="BO38" s="57"/>
      <c r="BP38" t="s">
        <v>296</v>
      </c>
      <c r="BQ38" s="19">
        <v>145</v>
      </c>
      <c r="BS38" s="102"/>
    </row>
    <row r="39" spans="1:71" ht="15" customHeight="1">
      <c r="A39" s="20">
        <v>34</v>
      </c>
      <c r="B39" s="21">
        <v>34</v>
      </c>
      <c r="C39" s="47" t="s">
        <v>90</v>
      </c>
      <c r="D39" s="47" t="s">
        <v>91</v>
      </c>
      <c r="E39" s="366" t="s">
        <v>331</v>
      </c>
      <c r="F39" s="42">
        <v>6</v>
      </c>
      <c r="G39" s="42">
        <v>4</v>
      </c>
      <c r="H39" s="42">
        <v>8</v>
      </c>
      <c r="I39" s="41">
        <v>8</v>
      </c>
      <c r="J39" s="41"/>
      <c r="K39" s="102">
        <f t="shared" si="0"/>
        <v>7</v>
      </c>
      <c r="L39" s="41"/>
      <c r="M39" s="42">
        <v>7</v>
      </c>
      <c r="N39" s="42">
        <v>7</v>
      </c>
      <c r="O39" s="42">
        <v>7</v>
      </c>
      <c r="P39" s="42">
        <v>7</v>
      </c>
      <c r="Q39" s="41">
        <v>8</v>
      </c>
      <c r="R39" s="41"/>
      <c r="S39" s="102">
        <f t="shared" si="1"/>
        <v>8</v>
      </c>
      <c r="T39" s="102"/>
      <c r="U39" s="42">
        <v>7</v>
      </c>
      <c r="V39" s="42">
        <v>7</v>
      </c>
      <c r="W39" s="42">
        <v>7</v>
      </c>
      <c r="X39" s="42">
        <v>8</v>
      </c>
      <c r="Y39" s="41">
        <v>8</v>
      </c>
      <c r="Z39" s="41"/>
      <c r="AA39" s="102">
        <f t="shared" si="2"/>
        <v>8</v>
      </c>
      <c r="AB39" s="41"/>
      <c r="AC39" s="42">
        <v>7</v>
      </c>
      <c r="AD39" s="42">
        <v>8</v>
      </c>
      <c r="AE39" s="42">
        <v>8</v>
      </c>
      <c r="AF39" s="42">
        <v>8</v>
      </c>
      <c r="AG39" s="42">
        <v>8</v>
      </c>
      <c r="AH39" s="41">
        <v>6</v>
      </c>
      <c r="AI39" s="41"/>
      <c r="AJ39" s="102">
        <f t="shared" si="3"/>
        <v>7</v>
      </c>
      <c r="AK39" s="41"/>
      <c r="AL39" s="42">
        <v>8</v>
      </c>
      <c r="AM39" s="42">
        <v>7</v>
      </c>
      <c r="AN39" s="42">
        <v>7</v>
      </c>
      <c r="AO39" s="41">
        <v>7</v>
      </c>
      <c r="AP39" s="41"/>
      <c r="AQ39" s="102">
        <f t="shared" si="4"/>
        <v>7</v>
      </c>
      <c r="AR39" s="41"/>
      <c r="AS39" s="42">
        <v>6</v>
      </c>
      <c r="AT39" s="42">
        <v>7</v>
      </c>
      <c r="AU39" s="42">
        <v>7</v>
      </c>
      <c r="AV39" s="41">
        <v>6</v>
      </c>
      <c r="AW39" s="41"/>
      <c r="AX39" s="102">
        <f t="shared" si="5"/>
        <v>6</v>
      </c>
      <c r="AY39" s="102"/>
      <c r="AZ39" s="41">
        <v>7</v>
      </c>
      <c r="BA39" s="41">
        <v>7</v>
      </c>
      <c r="BB39" s="41">
        <v>7</v>
      </c>
      <c r="BC39" s="41">
        <v>7</v>
      </c>
      <c r="BD39" s="41"/>
      <c r="BE39" s="66">
        <f t="shared" si="6"/>
        <v>7</v>
      </c>
      <c r="BF39" s="41"/>
      <c r="BG39" s="42">
        <v>6</v>
      </c>
      <c r="BH39" s="42">
        <v>7</v>
      </c>
      <c r="BI39" s="41">
        <v>6</v>
      </c>
      <c r="BJ39" s="41"/>
      <c r="BK39" s="75">
        <f t="shared" si="7"/>
        <v>172</v>
      </c>
      <c r="BL39" s="68">
        <f t="shared" si="8"/>
        <v>7.166666666666667</v>
      </c>
      <c r="BM39" s="350">
        <f t="shared" si="9"/>
        <v>7.166666666666667</v>
      </c>
      <c r="BN39" s="69" t="str">
        <f t="shared" si="10"/>
        <v>Kh¸</v>
      </c>
      <c r="BO39" s="57"/>
      <c r="BQ39" s="19">
        <v>172</v>
      </c>
      <c r="BS39" s="102"/>
    </row>
    <row r="40" spans="1:71" ht="15" customHeight="1">
      <c r="A40" s="20">
        <v>35</v>
      </c>
      <c r="B40" s="21">
        <v>35</v>
      </c>
      <c r="C40" s="47" t="s">
        <v>92</v>
      </c>
      <c r="D40" s="47" t="s">
        <v>32</v>
      </c>
      <c r="E40" s="366" t="s">
        <v>332</v>
      </c>
      <c r="F40" s="42">
        <v>5</v>
      </c>
      <c r="G40" s="42">
        <v>8</v>
      </c>
      <c r="H40" s="42">
        <v>8</v>
      </c>
      <c r="I40" s="41">
        <v>5</v>
      </c>
      <c r="J40" s="41"/>
      <c r="K40" s="102">
        <f t="shared" si="0"/>
        <v>6</v>
      </c>
      <c r="L40" s="41"/>
      <c r="M40" s="42">
        <v>7</v>
      </c>
      <c r="N40" s="42">
        <v>6</v>
      </c>
      <c r="O40" s="42">
        <v>7</v>
      </c>
      <c r="P40" s="42">
        <v>5</v>
      </c>
      <c r="Q40" s="41">
        <v>7</v>
      </c>
      <c r="R40" s="41"/>
      <c r="S40" s="102">
        <f t="shared" si="1"/>
        <v>7</v>
      </c>
      <c r="T40" s="102"/>
      <c r="U40" s="42">
        <v>7</v>
      </c>
      <c r="V40" s="42">
        <v>8</v>
      </c>
      <c r="W40" s="42">
        <v>7</v>
      </c>
      <c r="X40" s="42">
        <v>8</v>
      </c>
      <c r="Y40" s="41">
        <v>6</v>
      </c>
      <c r="Z40" s="41"/>
      <c r="AA40" s="102">
        <f t="shared" si="2"/>
        <v>6</v>
      </c>
      <c r="AB40" s="41"/>
      <c r="AC40" s="42">
        <v>8</v>
      </c>
      <c r="AD40" s="42">
        <v>7</v>
      </c>
      <c r="AE40" s="42">
        <v>7</v>
      </c>
      <c r="AF40" s="42">
        <v>8</v>
      </c>
      <c r="AG40" s="42">
        <v>8</v>
      </c>
      <c r="AH40" s="41">
        <v>6</v>
      </c>
      <c r="AI40" s="41"/>
      <c r="AJ40" s="102">
        <f t="shared" si="3"/>
        <v>6</v>
      </c>
      <c r="AK40" s="41"/>
      <c r="AL40" s="42">
        <v>8</v>
      </c>
      <c r="AM40" s="42">
        <v>7</v>
      </c>
      <c r="AN40" s="42">
        <v>8</v>
      </c>
      <c r="AO40" s="41">
        <v>6</v>
      </c>
      <c r="AP40" s="41"/>
      <c r="AQ40" s="102">
        <f t="shared" si="4"/>
        <v>7</v>
      </c>
      <c r="AR40" s="41"/>
      <c r="AS40" s="42">
        <v>5</v>
      </c>
      <c r="AT40" s="42">
        <v>8</v>
      </c>
      <c r="AU40" s="42">
        <v>6</v>
      </c>
      <c r="AV40" s="40">
        <v>3</v>
      </c>
      <c r="AW40" s="41">
        <v>7</v>
      </c>
      <c r="AX40" s="104">
        <f t="shared" si="5"/>
        <v>4</v>
      </c>
      <c r="AY40" s="102">
        <f>ROUND((SUM(AS40:AU40)/3*0.3+MAX(AV40:AW40)*0.7),0)</f>
        <v>7</v>
      </c>
      <c r="AZ40" s="41">
        <v>7</v>
      </c>
      <c r="BA40" s="41">
        <v>8</v>
      </c>
      <c r="BB40" s="41">
        <v>8</v>
      </c>
      <c r="BC40" s="41">
        <v>5</v>
      </c>
      <c r="BD40" s="41"/>
      <c r="BE40" s="66">
        <f t="shared" si="6"/>
        <v>6</v>
      </c>
      <c r="BF40" s="41"/>
      <c r="BG40" s="42">
        <v>6</v>
      </c>
      <c r="BH40" s="42">
        <v>7</v>
      </c>
      <c r="BI40" s="41">
        <v>6</v>
      </c>
      <c r="BJ40" s="41"/>
      <c r="BK40" s="75">
        <f t="shared" si="7"/>
        <v>144</v>
      </c>
      <c r="BL40" s="68">
        <f t="shared" si="8"/>
        <v>6</v>
      </c>
      <c r="BM40" s="350">
        <f t="shared" si="9"/>
        <v>6.375</v>
      </c>
      <c r="BN40" s="69" t="str">
        <f t="shared" si="10"/>
        <v>TBK</v>
      </c>
      <c r="BO40" s="57"/>
      <c r="BP40" t="s">
        <v>296</v>
      </c>
      <c r="BQ40" s="19">
        <v>144</v>
      </c>
      <c r="BS40" s="102"/>
    </row>
    <row r="41" spans="1:71" ht="15" customHeight="1">
      <c r="A41" s="20">
        <v>36</v>
      </c>
      <c r="B41" s="21">
        <v>36</v>
      </c>
      <c r="C41" s="47" t="s">
        <v>14</v>
      </c>
      <c r="D41" s="47" t="s">
        <v>93</v>
      </c>
      <c r="E41" s="366" t="s">
        <v>333</v>
      </c>
      <c r="F41" s="42">
        <v>8</v>
      </c>
      <c r="G41" s="42">
        <v>8</v>
      </c>
      <c r="H41" s="42">
        <v>7</v>
      </c>
      <c r="I41" s="41">
        <v>9</v>
      </c>
      <c r="J41" s="41"/>
      <c r="K41" s="102">
        <f t="shared" si="0"/>
        <v>9</v>
      </c>
      <c r="L41" s="41"/>
      <c r="M41" s="42">
        <v>7</v>
      </c>
      <c r="N41" s="42">
        <v>7</v>
      </c>
      <c r="O41" s="42">
        <v>8</v>
      </c>
      <c r="P41" s="42">
        <v>7</v>
      </c>
      <c r="Q41" s="41">
        <v>7</v>
      </c>
      <c r="R41" s="41"/>
      <c r="S41" s="102">
        <f t="shared" si="1"/>
        <v>7</v>
      </c>
      <c r="T41" s="102"/>
      <c r="U41" s="42">
        <v>8</v>
      </c>
      <c r="V41" s="42">
        <v>8</v>
      </c>
      <c r="W41" s="42">
        <v>8</v>
      </c>
      <c r="X41" s="42">
        <v>8</v>
      </c>
      <c r="Y41" s="41">
        <v>6</v>
      </c>
      <c r="Z41" s="41"/>
      <c r="AA41" s="102">
        <f t="shared" si="2"/>
        <v>7</v>
      </c>
      <c r="AB41" s="41"/>
      <c r="AC41" s="42">
        <v>8</v>
      </c>
      <c r="AD41" s="42">
        <v>8</v>
      </c>
      <c r="AE41" s="42">
        <v>8</v>
      </c>
      <c r="AF41" s="42">
        <v>9</v>
      </c>
      <c r="AG41" s="42">
        <v>8</v>
      </c>
      <c r="AH41" s="41">
        <v>6</v>
      </c>
      <c r="AI41" s="41"/>
      <c r="AJ41" s="102">
        <f t="shared" si="3"/>
        <v>7</v>
      </c>
      <c r="AK41" s="41"/>
      <c r="AL41" s="42">
        <v>8</v>
      </c>
      <c r="AM41" s="42">
        <v>8</v>
      </c>
      <c r="AN41" s="42">
        <v>8</v>
      </c>
      <c r="AO41" s="41">
        <v>8</v>
      </c>
      <c r="AP41" s="41"/>
      <c r="AQ41" s="102">
        <f t="shared" si="4"/>
        <v>8</v>
      </c>
      <c r="AR41" s="41"/>
      <c r="AS41" s="42">
        <v>7</v>
      </c>
      <c r="AT41" s="42">
        <v>8</v>
      </c>
      <c r="AU41" s="42">
        <v>8</v>
      </c>
      <c r="AV41" s="41">
        <v>4</v>
      </c>
      <c r="AW41" s="41"/>
      <c r="AX41" s="102">
        <f t="shared" si="5"/>
        <v>5</v>
      </c>
      <c r="AY41" s="102"/>
      <c r="AZ41" s="41">
        <v>8</v>
      </c>
      <c r="BA41" s="41">
        <v>8</v>
      </c>
      <c r="BB41" s="41">
        <v>8</v>
      </c>
      <c r="BC41" s="41">
        <v>8</v>
      </c>
      <c r="BD41" s="41"/>
      <c r="BE41" s="66">
        <f t="shared" si="6"/>
        <v>8</v>
      </c>
      <c r="BF41" s="41"/>
      <c r="BG41" s="42">
        <v>8</v>
      </c>
      <c r="BH41" s="42">
        <v>8</v>
      </c>
      <c r="BI41" s="41">
        <v>7</v>
      </c>
      <c r="BJ41" s="41"/>
      <c r="BK41" s="75">
        <f t="shared" si="7"/>
        <v>174</v>
      </c>
      <c r="BL41" s="68">
        <f t="shared" si="8"/>
        <v>7.25</v>
      </c>
      <c r="BM41" s="350">
        <f t="shared" si="9"/>
        <v>7.25</v>
      </c>
      <c r="BN41" s="69" t="str">
        <f t="shared" si="10"/>
        <v>Kh¸</v>
      </c>
      <c r="BO41" s="57"/>
      <c r="BQ41" s="19">
        <v>174</v>
      </c>
      <c r="BS41" s="102"/>
    </row>
    <row r="42" spans="1:71" ht="15.75" customHeight="1">
      <c r="A42" s="20">
        <v>37</v>
      </c>
      <c r="B42" s="21">
        <v>37</v>
      </c>
      <c r="C42" s="47" t="s">
        <v>10</v>
      </c>
      <c r="D42" s="47" t="s">
        <v>94</v>
      </c>
      <c r="E42" s="366" t="s">
        <v>334</v>
      </c>
      <c r="F42" s="42">
        <v>8</v>
      </c>
      <c r="G42" s="42">
        <v>9</v>
      </c>
      <c r="H42" s="42">
        <v>8</v>
      </c>
      <c r="I42" s="41">
        <v>6</v>
      </c>
      <c r="J42" s="41"/>
      <c r="K42" s="102">
        <f t="shared" si="0"/>
        <v>7</v>
      </c>
      <c r="L42" s="41"/>
      <c r="M42" s="42">
        <v>8</v>
      </c>
      <c r="N42" s="42">
        <v>7</v>
      </c>
      <c r="O42" s="42">
        <v>7</v>
      </c>
      <c r="P42" s="42">
        <v>7</v>
      </c>
      <c r="Q42" s="41">
        <v>7</v>
      </c>
      <c r="R42" s="41"/>
      <c r="S42" s="102">
        <f t="shared" si="1"/>
        <v>7</v>
      </c>
      <c r="T42" s="102"/>
      <c r="U42" s="42">
        <v>7</v>
      </c>
      <c r="V42" s="42">
        <v>9</v>
      </c>
      <c r="W42" s="42">
        <v>6</v>
      </c>
      <c r="X42" s="42">
        <v>7</v>
      </c>
      <c r="Y42" s="41">
        <v>8</v>
      </c>
      <c r="Z42" s="41"/>
      <c r="AA42" s="102">
        <f t="shared" si="2"/>
        <v>8</v>
      </c>
      <c r="AB42" s="41"/>
      <c r="AC42" s="42">
        <v>7</v>
      </c>
      <c r="AD42" s="42">
        <v>8</v>
      </c>
      <c r="AE42" s="42">
        <v>7</v>
      </c>
      <c r="AF42" s="42">
        <v>8</v>
      </c>
      <c r="AG42" s="42">
        <v>8</v>
      </c>
      <c r="AH42" s="41">
        <v>6</v>
      </c>
      <c r="AI42" s="41"/>
      <c r="AJ42" s="102">
        <f t="shared" si="3"/>
        <v>6</v>
      </c>
      <c r="AK42" s="41"/>
      <c r="AL42" s="42">
        <v>7</v>
      </c>
      <c r="AM42" s="42">
        <v>8</v>
      </c>
      <c r="AN42" s="42">
        <v>7</v>
      </c>
      <c r="AO42" s="41">
        <v>8</v>
      </c>
      <c r="AP42" s="41"/>
      <c r="AQ42" s="102">
        <f t="shared" si="4"/>
        <v>8</v>
      </c>
      <c r="AR42" s="41"/>
      <c r="AS42" s="42">
        <v>7</v>
      </c>
      <c r="AT42" s="42">
        <v>6</v>
      </c>
      <c r="AU42" s="42">
        <v>6</v>
      </c>
      <c r="AV42" s="41">
        <v>5</v>
      </c>
      <c r="AW42" s="41"/>
      <c r="AX42" s="102">
        <f t="shared" si="5"/>
        <v>5</v>
      </c>
      <c r="AY42" s="102"/>
      <c r="AZ42" s="41">
        <v>6</v>
      </c>
      <c r="BA42" s="41">
        <v>6</v>
      </c>
      <c r="BB42" s="41">
        <v>8</v>
      </c>
      <c r="BC42" s="41">
        <v>6</v>
      </c>
      <c r="BD42" s="41"/>
      <c r="BE42" s="66">
        <f t="shared" si="6"/>
        <v>6</v>
      </c>
      <c r="BF42" s="41"/>
      <c r="BG42" s="42">
        <v>6</v>
      </c>
      <c r="BH42" s="42">
        <v>6</v>
      </c>
      <c r="BI42" s="41">
        <v>6</v>
      </c>
      <c r="BJ42" s="41"/>
      <c r="BK42" s="75">
        <f t="shared" si="7"/>
        <v>161</v>
      </c>
      <c r="BL42" s="68">
        <f t="shared" si="8"/>
        <v>6.708333333333333</v>
      </c>
      <c r="BM42" s="350">
        <f t="shared" si="9"/>
        <v>6.708333333333333</v>
      </c>
      <c r="BN42" s="69" t="str">
        <f t="shared" si="10"/>
        <v>TBK</v>
      </c>
      <c r="BO42" s="57"/>
      <c r="BQ42" s="19">
        <v>161</v>
      </c>
      <c r="BS42" s="102"/>
    </row>
    <row r="43" spans="1:71" ht="15.75" customHeight="1">
      <c r="A43" s="20">
        <v>38</v>
      </c>
      <c r="B43" s="21">
        <v>38</v>
      </c>
      <c r="C43" s="47" t="s">
        <v>95</v>
      </c>
      <c r="D43" s="47" t="s">
        <v>33</v>
      </c>
      <c r="E43" s="366" t="s">
        <v>335</v>
      </c>
      <c r="F43" s="42">
        <v>8</v>
      </c>
      <c r="G43" s="42">
        <v>9</v>
      </c>
      <c r="H43" s="42">
        <v>8</v>
      </c>
      <c r="I43" s="41">
        <v>7</v>
      </c>
      <c r="J43" s="41"/>
      <c r="K43" s="102">
        <f t="shared" si="0"/>
        <v>7</v>
      </c>
      <c r="L43" s="41"/>
      <c r="M43" s="42">
        <v>6</v>
      </c>
      <c r="N43" s="42">
        <v>8</v>
      </c>
      <c r="O43" s="42">
        <v>7</v>
      </c>
      <c r="P43" s="42">
        <v>7</v>
      </c>
      <c r="Q43" s="41">
        <v>5</v>
      </c>
      <c r="R43" s="41"/>
      <c r="S43" s="102">
        <f t="shared" si="1"/>
        <v>6</v>
      </c>
      <c r="T43" s="102"/>
      <c r="U43" s="42">
        <v>8</v>
      </c>
      <c r="V43" s="42">
        <v>9</v>
      </c>
      <c r="W43" s="42">
        <v>6</v>
      </c>
      <c r="X43" s="42">
        <v>8</v>
      </c>
      <c r="Y43" s="41">
        <v>7</v>
      </c>
      <c r="Z43" s="41"/>
      <c r="AA43" s="102">
        <f t="shared" si="2"/>
        <v>7</v>
      </c>
      <c r="AB43" s="41"/>
      <c r="AC43" s="42">
        <v>7</v>
      </c>
      <c r="AD43" s="42">
        <v>8</v>
      </c>
      <c r="AE43" s="42">
        <v>7</v>
      </c>
      <c r="AF43" s="42">
        <v>8</v>
      </c>
      <c r="AG43" s="42">
        <v>8</v>
      </c>
      <c r="AH43" s="41">
        <v>7</v>
      </c>
      <c r="AI43" s="41"/>
      <c r="AJ43" s="102">
        <f t="shared" si="3"/>
        <v>7</v>
      </c>
      <c r="AK43" s="41"/>
      <c r="AL43" s="42">
        <v>8</v>
      </c>
      <c r="AM43" s="42">
        <v>7</v>
      </c>
      <c r="AN43" s="42">
        <v>8</v>
      </c>
      <c r="AO43" s="41">
        <v>7</v>
      </c>
      <c r="AP43" s="41"/>
      <c r="AQ43" s="102">
        <f t="shared" si="4"/>
        <v>7</v>
      </c>
      <c r="AR43" s="41"/>
      <c r="AS43" s="42">
        <v>7</v>
      </c>
      <c r="AT43" s="42">
        <v>5</v>
      </c>
      <c r="AU43" s="42">
        <v>7</v>
      </c>
      <c r="AV43" s="40">
        <v>3</v>
      </c>
      <c r="AW43" s="41">
        <v>5</v>
      </c>
      <c r="AX43" s="104">
        <f t="shared" si="5"/>
        <v>4</v>
      </c>
      <c r="AY43" s="102">
        <f>ROUND((SUM(AS43:AU43)/3*0.3+MAX(AV43:AW43)*0.7),0)</f>
        <v>5</v>
      </c>
      <c r="AZ43" s="41">
        <v>6</v>
      </c>
      <c r="BA43" s="41">
        <v>4</v>
      </c>
      <c r="BB43" s="41">
        <v>8</v>
      </c>
      <c r="BC43" s="41">
        <v>5</v>
      </c>
      <c r="BD43" s="41"/>
      <c r="BE43" s="66">
        <f t="shared" si="6"/>
        <v>5</v>
      </c>
      <c r="BF43" s="41"/>
      <c r="BG43" s="42">
        <v>7</v>
      </c>
      <c r="BH43" s="42">
        <v>7</v>
      </c>
      <c r="BI43" s="41">
        <v>6</v>
      </c>
      <c r="BJ43" s="41"/>
      <c r="BK43" s="75">
        <f t="shared" si="7"/>
        <v>150</v>
      </c>
      <c r="BL43" s="68">
        <f t="shared" si="8"/>
        <v>6.25</v>
      </c>
      <c r="BM43" s="350">
        <f t="shared" si="9"/>
        <v>6.375</v>
      </c>
      <c r="BN43" s="69" t="str">
        <f t="shared" si="10"/>
        <v>TBK</v>
      </c>
      <c r="BO43" s="57"/>
      <c r="BP43" t="s">
        <v>296</v>
      </c>
      <c r="BQ43" s="19">
        <v>150</v>
      </c>
      <c r="BS43" s="102"/>
    </row>
    <row r="44" spans="1:71" ht="15.75" customHeight="1">
      <c r="A44" s="20">
        <v>39</v>
      </c>
      <c r="B44" s="21">
        <v>39</v>
      </c>
      <c r="C44" s="47" t="s">
        <v>21</v>
      </c>
      <c r="D44" s="47" t="s">
        <v>36</v>
      </c>
      <c r="E44" s="367" t="s">
        <v>336</v>
      </c>
      <c r="F44" s="42">
        <v>7</v>
      </c>
      <c r="G44" s="42">
        <v>8</v>
      </c>
      <c r="H44" s="42">
        <v>6</v>
      </c>
      <c r="I44" s="41">
        <v>8</v>
      </c>
      <c r="J44" s="41"/>
      <c r="K44" s="102">
        <f t="shared" si="0"/>
        <v>8</v>
      </c>
      <c r="L44" s="41"/>
      <c r="M44" s="42">
        <v>7</v>
      </c>
      <c r="N44" s="42">
        <v>6</v>
      </c>
      <c r="O44" s="42">
        <v>7</v>
      </c>
      <c r="P44" s="42">
        <v>6</v>
      </c>
      <c r="Q44" s="41">
        <v>6</v>
      </c>
      <c r="R44" s="41"/>
      <c r="S44" s="102">
        <f t="shared" si="1"/>
        <v>6</v>
      </c>
      <c r="T44" s="102"/>
      <c r="U44" s="42">
        <v>7</v>
      </c>
      <c r="V44" s="42">
        <v>8</v>
      </c>
      <c r="W44" s="42">
        <v>7</v>
      </c>
      <c r="X44" s="42">
        <v>8</v>
      </c>
      <c r="Y44" s="41">
        <v>6</v>
      </c>
      <c r="Z44" s="41"/>
      <c r="AA44" s="102">
        <f t="shared" si="2"/>
        <v>6</v>
      </c>
      <c r="AB44" s="41"/>
      <c r="AC44" s="42">
        <v>8</v>
      </c>
      <c r="AD44" s="42">
        <v>8</v>
      </c>
      <c r="AE44" s="42">
        <v>8</v>
      </c>
      <c r="AF44" s="42">
        <v>8</v>
      </c>
      <c r="AG44" s="42">
        <v>8</v>
      </c>
      <c r="AH44" s="41">
        <v>7</v>
      </c>
      <c r="AI44" s="41"/>
      <c r="AJ44" s="102">
        <f t="shared" si="3"/>
        <v>7</v>
      </c>
      <c r="AK44" s="41"/>
      <c r="AL44" s="42">
        <v>7</v>
      </c>
      <c r="AM44" s="42">
        <v>7</v>
      </c>
      <c r="AN44" s="42">
        <v>8</v>
      </c>
      <c r="AO44" s="41">
        <v>7</v>
      </c>
      <c r="AP44" s="41"/>
      <c r="AQ44" s="102">
        <f t="shared" si="4"/>
        <v>7</v>
      </c>
      <c r="AR44" s="41"/>
      <c r="AS44" s="42">
        <v>6</v>
      </c>
      <c r="AT44" s="42">
        <v>7</v>
      </c>
      <c r="AU44" s="42">
        <v>6</v>
      </c>
      <c r="AV44" s="40">
        <v>3</v>
      </c>
      <c r="AW44" s="41">
        <v>6</v>
      </c>
      <c r="AX44" s="104">
        <f t="shared" si="5"/>
        <v>4</v>
      </c>
      <c r="AY44" s="102">
        <f>ROUND((SUM(AS44:AU44)/3*0.3+MAX(AV44:AW44)*0.7),0)</f>
        <v>6</v>
      </c>
      <c r="AZ44" s="41">
        <v>7</v>
      </c>
      <c r="BA44" s="41">
        <v>6</v>
      </c>
      <c r="BB44" s="41">
        <v>6</v>
      </c>
      <c r="BC44" s="41">
        <v>4</v>
      </c>
      <c r="BD44" s="41"/>
      <c r="BE44" s="66">
        <f t="shared" si="6"/>
        <v>5</v>
      </c>
      <c r="BF44" s="41"/>
      <c r="BG44" s="42">
        <v>6</v>
      </c>
      <c r="BH44" s="42">
        <v>7</v>
      </c>
      <c r="BI44" s="41">
        <v>7</v>
      </c>
      <c r="BJ44" s="41"/>
      <c r="BK44" s="75">
        <f t="shared" si="7"/>
        <v>149</v>
      </c>
      <c r="BL44" s="68">
        <f t="shared" si="8"/>
        <v>6.208333333333333</v>
      </c>
      <c r="BM44" s="350">
        <f t="shared" si="9"/>
        <v>6.458333333333333</v>
      </c>
      <c r="BN44" s="69" t="str">
        <f t="shared" si="10"/>
        <v>TBK</v>
      </c>
      <c r="BO44" s="57"/>
      <c r="BP44" t="s">
        <v>296</v>
      </c>
      <c r="BQ44" s="19">
        <v>149</v>
      </c>
      <c r="BS44" s="102"/>
    </row>
    <row r="45" spans="1:71" ht="15" customHeight="1">
      <c r="A45" s="20">
        <v>40</v>
      </c>
      <c r="B45" s="21">
        <v>40</v>
      </c>
      <c r="C45" s="47" t="s">
        <v>10</v>
      </c>
      <c r="D45" s="47" t="s">
        <v>96</v>
      </c>
      <c r="E45" s="367" t="s">
        <v>337</v>
      </c>
      <c r="F45" s="42">
        <v>5</v>
      </c>
      <c r="G45" s="42">
        <v>9</v>
      </c>
      <c r="H45" s="42">
        <v>8</v>
      </c>
      <c r="I45" s="41">
        <v>8</v>
      </c>
      <c r="J45" s="41"/>
      <c r="K45" s="102">
        <f t="shared" si="0"/>
        <v>8</v>
      </c>
      <c r="L45" s="41"/>
      <c r="M45" s="42">
        <v>6</v>
      </c>
      <c r="N45" s="42">
        <v>7</v>
      </c>
      <c r="O45" s="42">
        <v>7</v>
      </c>
      <c r="P45" s="42">
        <v>6</v>
      </c>
      <c r="Q45" s="41">
        <v>7</v>
      </c>
      <c r="R45" s="41"/>
      <c r="S45" s="102">
        <f t="shared" si="1"/>
        <v>7</v>
      </c>
      <c r="T45" s="102"/>
      <c r="U45" s="42">
        <v>9</v>
      </c>
      <c r="V45" s="42">
        <v>7</v>
      </c>
      <c r="W45" s="42">
        <v>7</v>
      </c>
      <c r="X45" s="42">
        <v>7</v>
      </c>
      <c r="Y45" s="41">
        <v>7</v>
      </c>
      <c r="Z45" s="41"/>
      <c r="AA45" s="102">
        <f t="shared" si="2"/>
        <v>7</v>
      </c>
      <c r="AB45" s="41"/>
      <c r="AC45" s="42">
        <v>8</v>
      </c>
      <c r="AD45" s="42">
        <v>8</v>
      </c>
      <c r="AE45" s="42">
        <v>8</v>
      </c>
      <c r="AF45" s="42">
        <v>9</v>
      </c>
      <c r="AG45" s="42">
        <v>8</v>
      </c>
      <c r="AH45" s="41">
        <v>7</v>
      </c>
      <c r="AI45" s="41"/>
      <c r="AJ45" s="102">
        <f t="shared" si="3"/>
        <v>7</v>
      </c>
      <c r="AK45" s="41"/>
      <c r="AL45" s="42">
        <v>7</v>
      </c>
      <c r="AM45" s="42">
        <v>8</v>
      </c>
      <c r="AN45" s="42">
        <v>7</v>
      </c>
      <c r="AO45" s="41">
        <v>8</v>
      </c>
      <c r="AP45" s="41"/>
      <c r="AQ45" s="102">
        <f t="shared" si="4"/>
        <v>8</v>
      </c>
      <c r="AR45" s="41"/>
      <c r="AS45" s="42">
        <v>7</v>
      </c>
      <c r="AT45" s="42">
        <v>8</v>
      </c>
      <c r="AU45" s="42">
        <v>7</v>
      </c>
      <c r="AV45" s="41">
        <v>5</v>
      </c>
      <c r="AW45" s="41"/>
      <c r="AX45" s="102">
        <f t="shared" si="5"/>
        <v>6</v>
      </c>
      <c r="AY45" s="102"/>
      <c r="AZ45" s="41">
        <v>6</v>
      </c>
      <c r="BA45" s="41">
        <v>6</v>
      </c>
      <c r="BB45" s="41">
        <v>7</v>
      </c>
      <c r="BC45" s="41">
        <v>6</v>
      </c>
      <c r="BD45" s="41"/>
      <c r="BE45" s="66">
        <f t="shared" si="6"/>
        <v>6</v>
      </c>
      <c r="BF45" s="41"/>
      <c r="BG45" s="42">
        <v>6</v>
      </c>
      <c r="BH45" s="42">
        <v>6</v>
      </c>
      <c r="BI45" s="41">
        <v>6</v>
      </c>
      <c r="BJ45" s="41"/>
      <c r="BK45" s="75">
        <f t="shared" si="7"/>
        <v>168</v>
      </c>
      <c r="BL45" s="68">
        <f t="shared" si="8"/>
        <v>7</v>
      </c>
      <c r="BM45" s="350">
        <f t="shared" si="9"/>
        <v>7</v>
      </c>
      <c r="BN45" s="69" t="str">
        <f t="shared" si="10"/>
        <v>Kh¸</v>
      </c>
      <c r="BO45" s="57"/>
      <c r="BQ45" s="19">
        <v>168</v>
      </c>
      <c r="BS45" s="102"/>
    </row>
    <row r="46" spans="1:71" ht="15" customHeight="1">
      <c r="A46" s="20">
        <v>41</v>
      </c>
      <c r="B46" s="21">
        <v>41</v>
      </c>
      <c r="C46" s="47" t="s">
        <v>97</v>
      </c>
      <c r="D46" s="47" t="s">
        <v>34</v>
      </c>
      <c r="E46" s="367" t="s">
        <v>338</v>
      </c>
      <c r="F46" s="42">
        <v>9</v>
      </c>
      <c r="G46" s="42">
        <v>7</v>
      </c>
      <c r="H46" s="42">
        <v>6</v>
      </c>
      <c r="I46" s="41">
        <v>7</v>
      </c>
      <c r="J46" s="41"/>
      <c r="K46" s="102">
        <f t="shared" si="0"/>
        <v>7</v>
      </c>
      <c r="L46" s="41"/>
      <c r="M46" s="42">
        <v>7</v>
      </c>
      <c r="N46" s="42">
        <v>7</v>
      </c>
      <c r="O46" s="42">
        <v>8</v>
      </c>
      <c r="P46" s="42">
        <v>9</v>
      </c>
      <c r="Q46" s="41">
        <v>7</v>
      </c>
      <c r="R46" s="41"/>
      <c r="S46" s="102">
        <f t="shared" si="1"/>
        <v>7</v>
      </c>
      <c r="T46" s="102"/>
      <c r="U46" s="42">
        <v>8</v>
      </c>
      <c r="V46" s="42">
        <v>5</v>
      </c>
      <c r="W46" s="42">
        <v>7</v>
      </c>
      <c r="X46" s="42">
        <v>7</v>
      </c>
      <c r="Y46" s="41">
        <v>8</v>
      </c>
      <c r="Z46" s="41"/>
      <c r="AA46" s="102">
        <f t="shared" si="2"/>
        <v>8</v>
      </c>
      <c r="AB46" s="41"/>
      <c r="AC46" s="42">
        <v>8</v>
      </c>
      <c r="AD46" s="42">
        <v>8</v>
      </c>
      <c r="AE46" s="42">
        <v>8</v>
      </c>
      <c r="AF46" s="42">
        <v>8</v>
      </c>
      <c r="AG46" s="42">
        <v>8</v>
      </c>
      <c r="AH46" s="41">
        <v>5</v>
      </c>
      <c r="AI46" s="41"/>
      <c r="AJ46" s="102">
        <f t="shared" si="3"/>
        <v>6</v>
      </c>
      <c r="AK46" s="41"/>
      <c r="AL46" s="42">
        <v>8</v>
      </c>
      <c r="AM46" s="42">
        <v>7</v>
      </c>
      <c r="AN46" s="42">
        <v>8</v>
      </c>
      <c r="AO46" s="41">
        <v>7</v>
      </c>
      <c r="AP46" s="41"/>
      <c r="AQ46" s="102">
        <f t="shared" si="4"/>
        <v>7</v>
      </c>
      <c r="AR46" s="41"/>
      <c r="AS46" s="42">
        <v>7</v>
      </c>
      <c r="AT46" s="42">
        <v>7</v>
      </c>
      <c r="AU46" s="42">
        <v>6</v>
      </c>
      <c r="AV46" s="41">
        <v>5</v>
      </c>
      <c r="AW46" s="41"/>
      <c r="AX46" s="102">
        <f t="shared" si="5"/>
        <v>6</v>
      </c>
      <c r="AY46" s="102"/>
      <c r="AZ46" s="41">
        <v>7</v>
      </c>
      <c r="BA46" s="41">
        <v>8</v>
      </c>
      <c r="BB46" s="41">
        <v>8</v>
      </c>
      <c r="BC46" s="41">
        <v>7</v>
      </c>
      <c r="BD46" s="41"/>
      <c r="BE46" s="66">
        <f t="shared" si="6"/>
        <v>7</v>
      </c>
      <c r="BF46" s="41"/>
      <c r="BG46" s="42">
        <v>5</v>
      </c>
      <c r="BH46" s="42">
        <v>8</v>
      </c>
      <c r="BI46" s="41">
        <v>5</v>
      </c>
      <c r="BJ46" s="41"/>
      <c r="BK46" s="75">
        <f t="shared" si="7"/>
        <v>164</v>
      </c>
      <c r="BL46" s="68">
        <f t="shared" si="8"/>
        <v>6.833333333333333</v>
      </c>
      <c r="BM46" s="350">
        <f t="shared" si="9"/>
        <v>6.833333333333333</v>
      </c>
      <c r="BN46" s="69" t="str">
        <f t="shared" si="10"/>
        <v>TBK</v>
      </c>
      <c r="BO46" s="57"/>
      <c r="BQ46" s="19">
        <v>164</v>
      </c>
      <c r="BS46" s="102"/>
    </row>
    <row r="47" spans="1:71" ht="15" customHeight="1">
      <c r="A47" s="20">
        <v>42</v>
      </c>
      <c r="B47" s="21">
        <v>42</v>
      </c>
      <c r="C47" s="47" t="s">
        <v>98</v>
      </c>
      <c r="D47" s="47" t="s">
        <v>42</v>
      </c>
      <c r="E47" s="367" t="s">
        <v>339</v>
      </c>
      <c r="F47" s="42">
        <v>7</v>
      </c>
      <c r="G47" s="42">
        <v>9</v>
      </c>
      <c r="H47" s="42">
        <v>8</v>
      </c>
      <c r="I47" s="41">
        <v>7</v>
      </c>
      <c r="J47" s="41"/>
      <c r="K47" s="102">
        <f t="shared" si="0"/>
        <v>7</v>
      </c>
      <c r="L47" s="41"/>
      <c r="M47" s="42">
        <v>6</v>
      </c>
      <c r="N47" s="42">
        <v>6</v>
      </c>
      <c r="O47" s="42">
        <v>7</v>
      </c>
      <c r="P47" s="42">
        <v>8</v>
      </c>
      <c r="Q47" s="41">
        <v>7</v>
      </c>
      <c r="R47" s="41"/>
      <c r="S47" s="102">
        <f t="shared" si="1"/>
        <v>7</v>
      </c>
      <c r="T47" s="102"/>
      <c r="U47" s="42">
        <v>7</v>
      </c>
      <c r="V47" s="42">
        <v>7</v>
      </c>
      <c r="W47" s="42">
        <v>6</v>
      </c>
      <c r="X47" s="42">
        <v>7</v>
      </c>
      <c r="Y47" s="41">
        <v>6</v>
      </c>
      <c r="Z47" s="41"/>
      <c r="AA47" s="102">
        <f t="shared" si="2"/>
        <v>6</v>
      </c>
      <c r="AB47" s="41"/>
      <c r="AC47" s="42">
        <v>8</v>
      </c>
      <c r="AD47" s="42">
        <v>7</v>
      </c>
      <c r="AE47" s="42">
        <v>7</v>
      </c>
      <c r="AF47" s="42">
        <v>8</v>
      </c>
      <c r="AG47" s="42">
        <v>8</v>
      </c>
      <c r="AH47" s="41">
        <v>7</v>
      </c>
      <c r="AI47" s="41"/>
      <c r="AJ47" s="102">
        <f t="shared" si="3"/>
        <v>7</v>
      </c>
      <c r="AK47" s="41"/>
      <c r="AL47" s="42">
        <v>7</v>
      </c>
      <c r="AM47" s="42">
        <v>7</v>
      </c>
      <c r="AN47" s="42">
        <v>8</v>
      </c>
      <c r="AO47" s="41">
        <v>8</v>
      </c>
      <c r="AP47" s="41"/>
      <c r="AQ47" s="102">
        <f t="shared" si="4"/>
        <v>8</v>
      </c>
      <c r="AR47" s="41"/>
      <c r="AS47" s="42">
        <v>6</v>
      </c>
      <c r="AT47" s="42">
        <v>5</v>
      </c>
      <c r="AU47" s="42">
        <v>8</v>
      </c>
      <c r="AV47" s="41">
        <v>5</v>
      </c>
      <c r="AW47" s="41"/>
      <c r="AX47" s="102">
        <f t="shared" si="5"/>
        <v>5</v>
      </c>
      <c r="AY47" s="102"/>
      <c r="AZ47" s="41">
        <v>7</v>
      </c>
      <c r="BA47" s="41">
        <v>7</v>
      </c>
      <c r="BB47" s="41">
        <v>7</v>
      </c>
      <c r="BC47" s="41">
        <v>7</v>
      </c>
      <c r="BD47" s="41"/>
      <c r="BE47" s="66">
        <f t="shared" si="6"/>
        <v>7</v>
      </c>
      <c r="BF47" s="41"/>
      <c r="BG47" s="42">
        <v>7</v>
      </c>
      <c r="BH47" s="42">
        <v>6</v>
      </c>
      <c r="BI47" s="41">
        <v>6</v>
      </c>
      <c r="BJ47" s="41"/>
      <c r="BK47" s="75">
        <f t="shared" si="7"/>
        <v>161</v>
      </c>
      <c r="BL47" s="68">
        <f t="shared" si="8"/>
        <v>6.708333333333333</v>
      </c>
      <c r="BM47" s="350">
        <f t="shared" si="9"/>
        <v>6.708333333333333</v>
      </c>
      <c r="BN47" s="69" t="str">
        <f t="shared" si="10"/>
        <v>TBK</v>
      </c>
      <c r="BO47" s="57"/>
      <c r="BQ47" s="19">
        <v>161</v>
      </c>
      <c r="BS47" s="102"/>
    </row>
    <row r="48" spans="1:71" ht="14.25" customHeight="1">
      <c r="A48" s="20">
        <v>43</v>
      </c>
      <c r="B48" s="21">
        <v>43</v>
      </c>
      <c r="C48" s="47" t="s">
        <v>14</v>
      </c>
      <c r="D48" s="47" t="s">
        <v>99</v>
      </c>
      <c r="E48" s="367" t="s">
        <v>340</v>
      </c>
      <c r="F48" s="42">
        <v>7</v>
      </c>
      <c r="G48" s="42">
        <v>8</v>
      </c>
      <c r="H48" s="42">
        <v>7</v>
      </c>
      <c r="I48" s="41">
        <v>7</v>
      </c>
      <c r="J48" s="41"/>
      <c r="K48" s="102">
        <f t="shared" si="0"/>
        <v>7</v>
      </c>
      <c r="L48" s="41"/>
      <c r="M48" s="42">
        <v>6</v>
      </c>
      <c r="N48" s="42">
        <v>7</v>
      </c>
      <c r="O48" s="42">
        <v>7</v>
      </c>
      <c r="P48" s="42">
        <v>7</v>
      </c>
      <c r="Q48" s="41">
        <v>8</v>
      </c>
      <c r="R48" s="41"/>
      <c r="S48" s="102">
        <f t="shared" si="1"/>
        <v>8</v>
      </c>
      <c r="T48" s="102"/>
      <c r="U48" s="42">
        <v>6</v>
      </c>
      <c r="V48" s="42">
        <v>8</v>
      </c>
      <c r="W48" s="42">
        <v>5</v>
      </c>
      <c r="X48" s="42">
        <v>7</v>
      </c>
      <c r="Y48" s="41">
        <v>8</v>
      </c>
      <c r="Z48" s="41"/>
      <c r="AA48" s="102">
        <f t="shared" si="2"/>
        <v>8</v>
      </c>
      <c r="AB48" s="41"/>
      <c r="AC48" s="42">
        <v>8</v>
      </c>
      <c r="AD48" s="42">
        <v>7</v>
      </c>
      <c r="AE48" s="42">
        <v>7</v>
      </c>
      <c r="AF48" s="42">
        <v>8</v>
      </c>
      <c r="AG48" s="42">
        <v>8</v>
      </c>
      <c r="AH48" s="41">
        <v>7</v>
      </c>
      <c r="AI48" s="41"/>
      <c r="AJ48" s="102">
        <f t="shared" si="3"/>
        <v>7</v>
      </c>
      <c r="AK48" s="41"/>
      <c r="AL48" s="42">
        <v>7</v>
      </c>
      <c r="AM48" s="42">
        <v>7</v>
      </c>
      <c r="AN48" s="42">
        <v>8</v>
      </c>
      <c r="AO48" s="41">
        <v>6</v>
      </c>
      <c r="AP48" s="41"/>
      <c r="AQ48" s="102">
        <f t="shared" si="4"/>
        <v>6</v>
      </c>
      <c r="AR48" s="41"/>
      <c r="AS48" s="42">
        <v>8</v>
      </c>
      <c r="AT48" s="42">
        <v>6</v>
      </c>
      <c r="AU48" s="42">
        <v>6</v>
      </c>
      <c r="AV48" s="41">
        <v>4</v>
      </c>
      <c r="AW48" s="41"/>
      <c r="AX48" s="102">
        <f t="shared" si="5"/>
        <v>5</v>
      </c>
      <c r="AY48" s="102"/>
      <c r="AZ48" s="41">
        <v>7</v>
      </c>
      <c r="BA48" s="41">
        <v>7</v>
      </c>
      <c r="BB48" s="41">
        <v>8</v>
      </c>
      <c r="BC48" s="41">
        <v>6</v>
      </c>
      <c r="BD48" s="41"/>
      <c r="BE48" s="66">
        <f t="shared" si="6"/>
        <v>6</v>
      </c>
      <c r="BF48" s="41"/>
      <c r="BG48" s="42">
        <v>8</v>
      </c>
      <c r="BH48" s="42">
        <v>6</v>
      </c>
      <c r="BI48" s="41">
        <v>7</v>
      </c>
      <c r="BJ48" s="41"/>
      <c r="BK48" s="75">
        <f t="shared" si="7"/>
        <v>163</v>
      </c>
      <c r="BL48" s="68">
        <f t="shared" si="8"/>
        <v>6.791666666666667</v>
      </c>
      <c r="BM48" s="350">
        <f t="shared" si="9"/>
        <v>6.791666666666667</v>
      </c>
      <c r="BN48" s="69" t="str">
        <f t="shared" si="10"/>
        <v>TBK</v>
      </c>
      <c r="BO48" s="57"/>
      <c r="BQ48" s="19">
        <v>163</v>
      </c>
      <c r="BS48" s="102"/>
    </row>
    <row r="49" spans="1:71" ht="14.25" customHeight="1">
      <c r="A49" s="20">
        <v>44</v>
      </c>
      <c r="B49" s="21">
        <v>44</v>
      </c>
      <c r="C49" s="47" t="s">
        <v>100</v>
      </c>
      <c r="D49" s="47" t="s">
        <v>18</v>
      </c>
      <c r="E49" s="367" t="s">
        <v>341</v>
      </c>
      <c r="F49" s="42">
        <v>6</v>
      </c>
      <c r="G49" s="42">
        <v>8</v>
      </c>
      <c r="H49" s="42">
        <v>8</v>
      </c>
      <c r="I49" s="41">
        <v>7</v>
      </c>
      <c r="J49" s="41"/>
      <c r="K49" s="102">
        <f t="shared" si="0"/>
        <v>7</v>
      </c>
      <c r="L49" s="41"/>
      <c r="M49" s="42">
        <v>6</v>
      </c>
      <c r="N49" s="42">
        <v>7</v>
      </c>
      <c r="O49" s="42">
        <v>7</v>
      </c>
      <c r="P49" s="42">
        <v>7</v>
      </c>
      <c r="Q49" s="41">
        <v>7</v>
      </c>
      <c r="R49" s="41"/>
      <c r="S49" s="102">
        <f t="shared" si="1"/>
        <v>7</v>
      </c>
      <c r="T49" s="102"/>
      <c r="U49" s="42">
        <v>8</v>
      </c>
      <c r="V49" s="42">
        <v>7</v>
      </c>
      <c r="W49" s="42">
        <v>5</v>
      </c>
      <c r="X49" s="42">
        <v>7</v>
      </c>
      <c r="Y49" s="41">
        <v>7</v>
      </c>
      <c r="Z49" s="41"/>
      <c r="AA49" s="102">
        <f t="shared" si="2"/>
        <v>7</v>
      </c>
      <c r="AB49" s="41"/>
      <c r="AC49" s="42">
        <v>8</v>
      </c>
      <c r="AD49" s="42">
        <v>7</v>
      </c>
      <c r="AE49" s="42">
        <v>7</v>
      </c>
      <c r="AF49" s="42">
        <v>8</v>
      </c>
      <c r="AG49" s="42">
        <v>8</v>
      </c>
      <c r="AH49" s="41">
        <v>6</v>
      </c>
      <c r="AI49" s="41"/>
      <c r="AJ49" s="102">
        <f t="shared" si="3"/>
        <v>6</v>
      </c>
      <c r="AK49" s="41"/>
      <c r="AL49" s="42">
        <v>7</v>
      </c>
      <c r="AM49" s="42">
        <v>7</v>
      </c>
      <c r="AN49" s="42">
        <v>8</v>
      </c>
      <c r="AO49" s="41">
        <v>8</v>
      </c>
      <c r="AP49" s="41"/>
      <c r="AQ49" s="102">
        <f t="shared" si="4"/>
        <v>8</v>
      </c>
      <c r="AR49" s="41"/>
      <c r="AS49" s="42">
        <v>5</v>
      </c>
      <c r="AT49" s="42">
        <v>7</v>
      </c>
      <c r="AU49" s="42">
        <v>7</v>
      </c>
      <c r="AV49" s="41">
        <v>5</v>
      </c>
      <c r="AW49" s="41"/>
      <c r="AX49" s="102">
        <f t="shared" si="5"/>
        <v>5</v>
      </c>
      <c r="AY49" s="102"/>
      <c r="AZ49" s="41">
        <v>6</v>
      </c>
      <c r="BA49" s="41">
        <v>8</v>
      </c>
      <c r="BB49" s="41">
        <v>7</v>
      </c>
      <c r="BC49" s="41">
        <v>7</v>
      </c>
      <c r="BD49" s="41"/>
      <c r="BE49" s="66">
        <f t="shared" si="6"/>
        <v>7</v>
      </c>
      <c r="BF49" s="41"/>
      <c r="BG49" s="42">
        <v>7</v>
      </c>
      <c r="BH49" s="42">
        <v>6</v>
      </c>
      <c r="BI49" s="41">
        <v>6</v>
      </c>
      <c r="BJ49" s="41"/>
      <c r="BK49" s="75">
        <f t="shared" si="7"/>
        <v>160</v>
      </c>
      <c r="BL49" s="68">
        <f t="shared" si="8"/>
        <v>6.666666666666667</v>
      </c>
      <c r="BM49" s="350">
        <f t="shared" si="9"/>
        <v>6.666666666666667</v>
      </c>
      <c r="BN49" s="69" t="str">
        <f t="shared" si="10"/>
        <v>TBK</v>
      </c>
      <c r="BO49" s="57"/>
      <c r="BQ49" s="19">
        <v>160</v>
      </c>
      <c r="BS49" s="102"/>
    </row>
    <row r="50" spans="1:71" ht="15.75" customHeight="1">
      <c r="A50" s="20">
        <v>45</v>
      </c>
      <c r="B50" s="21">
        <v>45</v>
      </c>
      <c r="C50" s="47" t="s">
        <v>10</v>
      </c>
      <c r="D50" s="47" t="s">
        <v>18</v>
      </c>
      <c r="E50" s="367" t="s">
        <v>342</v>
      </c>
      <c r="F50" s="42">
        <v>5</v>
      </c>
      <c r="G50" s="42">
        <v>8</v>
      </c>
      <c r="H50" s="42">
        <v>8</v>
      </c>
      <c r="I50" s="41">
        <v>6</v>
      </c>
      <c r="J50" s="41"/>
      <c r="K50" s="102">
        <f t="shared" si="0"/>
        <v>6</v>
      </c>
      <c r="L50" s="41"/>
      <c r="M50" s="42">
        <v>6</v>
      </c>
      <c r="N50" s="42">
        <v>7</v>
      </c>
      <c r="O50" s="42">
        <v>7</v>
      </c>
      <c r="P50" s="42">
        <v>7</v>
      </c>
      <c r="Q50" s="41">
        <v>6</v>
      </c>
      <c r="R50" s="41"/>
      <c r="S50" s="102">
        <f t="shared" si="1"/>
        <v>6</v>
      </c>
      <c r="T50" s="102"/>
      <c r="U50" s="42">
        <v>7</v>
      </c>
      <c r="V50" s="42">
        <v>8</v>
      </c>
      <c r="W50" s="42">
        <v>7</v>
      </c>
      <c r="X50" s="42">
        <v>8</v>
      </c>
      <c r="Y50" s="41">
        <v>5</v>
      </c>
      <c r="Z50" s="41"/>
      <c r="AA50" s="102">
        <f t="shared" si="2"/>
        <v>6</v>
      </c>
      <c r="AB50" s="41"/>
      <c r="AC50" s="42">
        <v>8</v>
      </c>
      <c r="AD50" s="42">
        <v>7</v>
      </c>
      <c r="AE50" s="42">
        <v>7</v>
      </c>
      <c r="AF50" s="42">
        <v>8</v>
      </c>
      <c r="AG50" s="42">
        <v>8</v>
      </c>
      <c r="AH50" s="41">
        <v>6</v>
      </c>
      <c r="AI50" s="41"/>
      <c r="AJ50" s="102">
        <f t="shared" si="3"/>
        <v>6</v>
      </c>
      <c r="AK50" s="41"/>
      <c r="AL50" s="42">
        <v>7</v>
      </c>
      <c r="AM50" s="42">
        <v>7</v>
      </c>
      <c r="AN50" s="42">
        <v>8</v>
      </c>
      <c r="AO50" s="41">
        <v>6</v>
      </c>
      <c r="AP50" s="41"/>
      <c r="AQ50" s="102">
        <f t="shared" si="4"/>
        <v>6</v>
      </c>
      <c r="AR50" s="41"/>
      <c r="AS50" s="42">
        <v>6</v>
      </c>
      <c r="AT50" s="42">
        <v>7</v>
      </c>
      <c r="AU50" s="42">
        <v>6</v>
      </c>
      <c r="AV50" s="41">
        <v>5</v>
      </c>
      <c r="AW50" s="41"/>
      <c r="AX50" s="102">
        <f t="shared" si="5"/>
        <v>5</v>
      </c>
      <c r="AY50" s="102"/>
      <c r="AZ50" s="41">
        <v>7</v>
      </c>
      <c r="BA50" s="41">
        <v>7</v>
      </c>
      <c r="BB50" s="41">
        <v>7</v>
      </c>
      <c r="BC50" s="41">
        <v>5</v>
      </c>
      <c r="BD50" s="41"/>
      <c r="BE50" s="66">
        <f t="shared" si="6"/>
        <v>6</v>
      </c>
      <c r="BF50" s="41"/>
      <c r="BG50" s="42">
        <v>7</v>
      </c>
      <c r="BH50" s="42">
        <v>6</v>
      </c>
      <c r="BI50" s="41">
        <v>7</v>
      </c>
      <c r="BJ50" s="41"/>
      <c r="BK50" s="75">
        <f t="shared" si="7"/>
        <v>141</v>
      </c>
      <c r="BL50" s="68">
        <f t="shared" si="8"/>
        <v>5.875</v>
      </c>
      <c r="BM50" s="350">
        <f t="shared" si="9"/>
        <v>5.875</v>
      </c>
      <c r="BN50" s="69" t="str">
        <f t="shared" si="10"/>
        <v>TB</v>
      </c>
      <c r="BO50" s="57"/>
      <c r="BQ50" s="19">
        <v>141</v>
      </c>
      <c r="BS50" s="102"/>
    </row>
    <row r="51" spans="1:71" ht="16.5" customHeight="1">
      <c r="A51" s="20">
        <v>46</v>
      </c>
      <c r="B51" s="21">
        <v>46</v>
      </c>
      <c r="C51" s="47" t="s">
        <v>35</v>
      </c>
      <c r="D51" s="47" t="s">
        <v>41</v>
      </c>
      <c r="E51" s="367" t="s">
        <v>343</v>
      </c>
      <c r="F51" s="42">
        <v>9</v>
      </c>
      <c r="G51" s="42">
        <v>9</v>
      </c>
      <c r="H51" s="42">
        <v>8</v>
      </c>
      <c r="I51" s="41">
        <v>8</v>
      </c>
      <c r="J51" s="41"/>
      <c r="K51" s="102">
        <f t="shared" si="0"/>
        <v>8</v>
      </c>
      <c r="L51" s="41"/>
      <c r="M51" s="42">
        <v>7</v>
      </c>
      <c r="N51" s="42">
        <v>7</v>
      </c>
      <c r="O51" s="42">
        <v>7</v>
      </c>
      <c r="P51" s="42">
        <v>5</v>
      </c>
      <c r="Q51" s="41">
        <v>6</v>
      </c>
      <c r="R51" s="41"/>
      <c r="S51" s="102">
        <f t="shared" si="1"/>
        <v>6</v>
      </c>
      <c r="T51" s="102"/>
      <c r="U51" s="42">
        <v>8</v>
      </c>
      <c r="V51" s="42">
        <v>6</v>
      </c>
      <c r="W51" s="42">
        <v>7</v>
      </c>
      <c r="X51" s="42">
        <v>8</v>
      </c>
      <c r="Y51" s="41">
        <v>6</v>
      </c>
      <c r="Z51" s="41"/>
      <c r="AA51" s="102">
        <f t="shared" si="2"/>
        <v>6</v>
      </c>
      <c r="AB51" s="41"/>
      <c r="AC51" s="42">
        <v>8</v>
      </c>
      <c r="AD51" s="42">
        <v>8</v>
      </c>
      <c r="AE51" s="42">
        <v>7</v>
      </c>
      <c r="AF51" s="42">
        <v>8</v>
      </c>
      <c r="AG51" s="42">
        <v>8</v>
      </c>
      <c r="AH51" s="41">
        <v>6</v>
      </c>
      <c r="AI51" s="41"/>
      <c r="AJ51" s="102">
        <f t="shared" si="3"/>
        <v>7</v>
      </c>
      <c r="AK51" s="41"/>
      <c r="AL51" s="42">
        <v>7</v>
      </c>
      <c r="AM51" s="42">
        <v>8</v>
      </c>
      <c r="AN51" s="42">
        <v>7</v>
      </c>
      <c r="AO51" s="41">
        <v>7</v>
      </c>
      <c r="AP51" s="41"/>
      <c r="AQ51" s="102">
        <f t="shared" si="4"/>
        <v>7</v>
      </c>
      <c r="AR51" s="41"/>
      <c r="AS51" s="42">
        <v>6</v>
      </c>
      <c r="AT51" s="42">
        <v>5</v>
      </c>
      <c r="AU51" s="42">
        <v>8</v>
      </c>
      <c r="AV51" s="41">
        <v>6</v>
      </c>
      <c r="AW51" s="41"/>
      <c r="AX51" s="102">
        <f t="shared" si="5"/>
        <v>6</v>
      </c>
      <c r="AY51" s="102"/>
      <c r="AZ51" s="41">
        <v>7</v>
      </c>
      <c r="BA51" s="41">
        <v>7</v>
      </c>
      <c r="BB51" s="41">
        <v>6</v>
      </c>
      <c r="BC51" s="41">
        <v>5</v>
      </c>
      <c r="BD51" s="41"/>
      <c r="BE51" s="66">
        <f t="shared" si="6"/>
        <v>6</v>
      </c>
      <c r="BF51" s="41"/>
      <c r="BG51" s="42">
        <v>6</v>
      </c>
      <c r="BH51" s="42">
        <v>8</v>
      </c>
      <c r="BI51" s="41">
        <v>6</v>
      </c>
      <c r="BJ51" s="41"/>
      <c r="BK51" s="75">
        <f t="shared" si="7"/>
        <v>158</v>
      </c>
      <c r="BL51" s="68">
        <f t="shared" si="8"/>
        <v>6.583333333333333</v>
      </c>
      <c r="BM51" s="350">
        <f t="shared" si="9"/>
        <v>6.583333333333333</v>
      </c>
      <c r="BN51" s="69" t="str">
        <f t="shared" si="10"/>
        <v>TBK</v>
      </c>
      <c r="BO51" s="57"/>
      <c r="BQ51" s="19">
        <v>158</v>
      </c>
      <c r="BS51" s="102"/>
    </row>
    <row r="52" spans="1:71" ht="15.75" customHeight="1">
      <c r="A52" s="20">
        <v>47</v>
      </c>
      <c r="B52" s="21">
        <v>47</v>
      </c>
      <c r="C52" s="47" t="s">
        <v>10</v>
      </c>
      <c r="D52" s="47" t="s">
        <v>41</v>
      </c>
      <c r="E52" s="367" t="s">
        <v>344</v>
      </c>
      <c r="F52" s="42">
        <v>7</v>
      </c>
      <c r="G52" s="42">
        <v>9</v>
      </c>
      <c r="H52" s="42">
        <v>7</v>
      </c>
      <c r="I52" s="41">
        <v>7</v>
      </c>
      <c r="J52" s="41"/>
      <c r="K52" s="102">
        <f t="shared" si="0"/>
        <v>7</v>
      </c>
      <c r="L52" s="41"/>
      <c r="M52" s="42">
        <v>8</v>
      </c>
      <c r="N52" s="42">
        <v>6</v>
      </c>
      <c r="O52" s="42">
        <v>7</v>
      </c>
      <c r="P52" s="42">
        <v>7</v>
      </c>
      <c r="Q52" s="41">
        <v>8</v>
      </c>
      <c r="R52" s="41"/>
      <c r="S52" s="102">
        <f t="shared" si="1"/>
        <v>8</v>
      </c>
      <c r="T52" s="102"/>
      <c r="U52" s="42">
        <v>7</v>
      </c>
      <c r="V52" s="42">
        <v>8</v>
      </c>
      <c r="W52" s="42">
        <v>7</v>
      </c>
      <c r="X52" s="42">
        <v>8</v>
      </c>
      <c r="Y52" s="41">
        <v>9</v>
      </c>
      <c r="Z52" s="41"/>
      <c r="AA52" s="102">
        <f t="shared" si="2"/>
        <v>9</v>
      </c>
      <c r="AB52" s="41"/>
      <c r="AC52" s="42">
        <v>8</v>
      </c>
      <c r="AD52" s="42">
        <v>8</v>
      </c>
      <c r="AE52" s="42">
        <v>8</v>
      </c>
      <c r="AF52" s="42">
        <v>7</v>
      </c>
      <c r="AG52" s="42">
        <v>7</v>
      </c>
      <c r="AH52" s="41">
        <v>5</v>
      </c>
      <c r="AI52" s="41"/>
      <c r="AJ52" s="102">
        <f t="shared" si="3"/>
        <v>6</v>
      </c>
      <c r="AK52" s="41"/>
      <c r="AL52" s="42">
        <v>7</v>
      </c>
      <c r="AM52" s="42">
        <v>7</v>
      </c>
      <c r="AN52" s="42">
        <v>8</v>
      </c>
      <c r="AO52" s="41">
        <v>8</v>
      </c>
      <c r="AP52" s="41"/>
      <c r="AQ52" s="102">
        <f t="shared" si="4"/>
        <v>8</v>
      </c>
      <c r="AR52" s="41"/>
      <c r="AS52" s="42">
        <v>6</v>
      </c>
      <c r="AT52" s="42">
        <v>6</v>
      </c>
      <c r="AU52" s="42">
        <v>7</v>
      </c>
      <c r="AV52" s="41">
        <v>6</v>
      </c>
      <c r="AW52" s="41"/>
      <c r="AX52" s="102">
        <f t="shared" si="5"/>
        <v>6</v>
      </c>
      <c r="AY52" s="102"/>
      <c r="AZ52" s="41">
        <v>6</v>
      </c>
      <c r="BA52" s="41">
        <v>7</v>
      </c>
      <c r="BB52" s="41">
        <v>8</v>
      </c>
      <c r="BC52" s="41">
        <v>7</v>
      </c>
      <c r="BD52" s="41"/>
      <c r="BE52" s="66">
        <f t="shared" si="6"/>
        <v>7</v>
      </c>
      <c r="BF52" s="41"/>
      <c r="BG52" s="42">
        <v>7</v>
      </c>
      <c r="BH52" s="42">
        <v>7</v>
      </c>
      <c r="BI52" s="41">
        <v>5</v>
      </c>
      <c r="BJ52" s="41"/>
      <c r="BK52" s="75">
        <f t="shared" si="7"/>
        <v>174</v>
      </c>
      <c r="BL52" s="68">
        <f t="shared" si="8"/>
        <v>7.25</v>
      </c>
      <c r="BM52" s="350">
        <f t="shared" si="9"/>
        <v>7.25</v>
      </c>
      <c r="BN52" s="69" t="str">
        <f t="shared" si="10"/>
        <v>Kh¸</v>
      </c>
      <c r="BO52" s="57"/>
      <c r="BQ52" s="19">
        <v>174</v>
      </c>
      <c r="BS52" s="102"/>
    </row>
    <row r="53" spans="1:71" ht="15" customHeight="1">
      <c r="A53" s="20">
        <v>48</v>
      </c>
      <c r="B53" s="21">
        <v>48</v>
      </c>
      <c r="C53" s="47" t="s">
        <v>101</v>
      </c>
      <c r="D53" s="47" t="s">
        <v>41</v>
      </c>
      <c r="E53" s="367" t="s">
        <v>345</v>
      </c>
      <c r="F53" s="42">
        <v>8</v>
      </c>
      <c r="G53" s="42">
        <v>9</v>
      </c>
      <c r="H53" s="42">
        <v>7</v>
      </c>
      <c r="I53" s="41">
        <v>5</v>
      </c>
      <c r="J53" s="41"/>
      <c r="K53" s="102">
        <f t="shared" si="0"/>
        <v>6</v>
      </c>
      <c r="L53" s="41"/>
      <c r="M53" s="42">
        <v>7</v>
      </c>
      <c r="N53" s="42">
        <v>7</v>
      </c>
      <c r="O53" s="42">
        <v>7</v>
      </c>
      <c r="P53" s="42">
        <v>7</v>
      </c>
      <c r="Q53" s="41">
        <v>7</v>
      </c>
      <c r="R53" s="41"/>
      <c r="S53" s="102">
        <f t="shared" si="1"/>
        <v>7</v>
      </c>
      <c r="T53" s="102"/>
      <c r="U53" s="42">
        <v>8</v>
      </c>
      <c r="V53" s="42">
        <v>7</v>
      </c>
      <c r="W53" s="42">
        <v>7</v>
      </c>
      <c r="X53" s="42">
        <v>8</v>
      </c>
      <c r="Y53" s="41">
        <v>7</v>
      </c>
      <c r="Z53" s="41"/>
      <c r="AA53" s="102">
        <f t="shared" si="2"/>
        <v>7</v>
      </c>
      <c r="AB53" s="41"/>
      <c r="AC53" s="42">
        <v>7</v>
      </c>
      <c r="AD53" s="42">
        <v>7</v>
      </c>
      <c r="AE53" s="42">
        <v>8</v>
      </c>
      <c r="AF53" s="42">
        <v>8</v>
      </c>
      <c r="AG53" s="42">
        <v>8</v>
      </c>
      <c r="AH53" s="41">
        <v>7</v>
      </c>
      <c r="AI53" s="41"/>
      <c r="AJ53" s="102">
        <f t="shared" si="3"/>
        <v>7</v>
      </c>
      <c r="AK53" s="41"/>
      <c r="AL53" s="42">
        <v>7</v>
      </c>
      <c r="AM53" s="42">
        <v>7</v>
      </c>
      <c r="AN53" s="42">
        <v>7</v>
      </c>
      <c r="AO53" s="41">
        <v>6</v>
      </c>
      <c r="AP53" s="41"/>
      <c r="AQ53" s="102">
        <f t="shared" si="4"/>
        <v>6</v>
      </c>
      <c r="AR53" s="41"/>
      <c r="AS53" s="42">
        <v>5</v>
      </c>
      <c r="AT53" s="42">
        <v>7</v>
      </c>
      <c r="AU53" s="42">
        <v>7</v>
      </c>
      <c r="AV53" s="41">
        <v>6</v>
      </c>
      <c r="AW53" s="41"/>
      <c r="AX53" s="102">
        <f t="shared" si="5"/>
        <v>6</v>
      </c>
      <c r="AY53" s="102"/>
      <c r="AZ53" s="41">
        <v>6</v>
      </c>
      <c r="BA53" s="41">
        <v>8</v>
      </c>
      <c r="BB53" s="41">
        <v>7</v>
      </c>
      <c r="BC53" s="41">
        <v>7</v>
      </c>
      <c r="BD53" s="41"/>
      <c r="BE53" s="66">
        <f t="shared" si="6"/>
        <v>7</v>
      </c>
      <c r="BF53" s="41"/>
      <c r="BG53" s="42">
        <v>7</v>
      </c>
      <c r="BH53" s="42">
        <v>6</v>
      </c>
      <c r="BI53" s="41">
        <v>4</v>
      </c>
      <c r="BJ53" s="41"/>
      <c r="BK53" s="75">
        <f t="shared" si="7"/>
        <v>159</v>
      </c>
      <c r="BL53" s="68">
        <f t="shared" si="8"/>
        <v>6.625</v>
      </c>
      <c r="BM53" s="350">
        <f t="shared" si="9"/>
        <v>6.625</v>
      </c>
      <c r="BN53" s="69" t="str">
        <f t="shared" si="10"/>
        <v>TBK</v>
      </c>
      <c r="BO53" s="57"/>
      <c r="BQ53" s="19">
        <v>159</v>
      </c>
      <c r="BS53" s="102"/>
    </row>
    <row r="54" spans="1:71" ht="15" customHeight="1">
      <c r="A54" s="20">
        <v>49</v>
      </c>
      <c r="B54" s="21">
        <v>49</v>
      </c>
      <c r="C54" s="47" t="s">
        <v>30</v>
      </c>
      <c r="D54" s="47" t="s">
        <v>102</v>
      </c>
      <c r="E54" s="367" t="s">
        <v>346</v>
      </c>
      <c r="F54" s="42">
        <v>7</v>
      </c>
      <c r="G54" s="42">
        <v>9</v>
      </c>
      <c r="H54" s="42">
        <v>7</v>
      </c>
      <c r="I54" s="41">
        <v>6</v>
      </c>
      <c r="J54" s="41"/>
      <c r="K54" s="102">
        <f t="shared" si="0"/>
        <v>7</v>
      </c>
      <c r="L54" s="41"/>
      <c r="M54" s="42">
        <v>6</v>
      </c>
      <c r="N54" s="42">
        <v>7</v>
      </c>
      <c r="O54" s="42">
        <v>7</v>
      </c>
      <c r="P54" s="42">
        <v>7</v>
      </c>
      <c r="Q54" s="41">
        <v>7</v>
      </c>
      <c r="R54" s="41"/>
      <c r="S54" s="102">
        <f t="shared" si="1"/>
        <v>7</v>
      </c>
      <c r="T54" s="102"/>
      <c r="U54" s="42">
        <v>7</v>
      </c>
      <c r="V54" s="42">
        <v>7</v>
      </c>
      <c r="W54" s="42">
        <v>6</v>
      </c>
      <c r="X54" s="42">
        <v>7</v>
      </c>
      <c r="Y54" s="41">
        <v>6</v>
      </c>
      <c r="Z54" s="41"/>
      <c r="AA54" s="102">
        <f t="shared" si="2"/>
        <v>6</v>
      </c>
      <c r="AB54" s="41"/>
      <c r="AC54" s="42">
        <v>7</v>
      </c>
      <c r="AD54" s="42">
        <v>8</v>
      </c>
      <c r="AE54" s="42">
        <v>8</v>
      </c>
      <c r="AF54" s="42">
        <v>8</v>
      </c>
      <c r="AG54" s="42">
        <v>8</v>
      </c>
      <c r="AH54" s="41">
        <v>5</v>
      </c>
      <c r="AI54" s="41"/>
      <c r="AJ54" s="102">
        <f t="shared" si="3"/>
        <v>6</v>
      </c>
      <c r="AK54" s="41"/>
      <c r="AL54" s="42">
        <v>8</v>
      </c>
      <c r="AM54" s="42">
        <v>7</v>
      </c>
      <c r="AN54" s="42">
        <v>7</v>
      </c>
      <c r="AO54" s="41">
        <v>7</v>
      </c>
      <c r="AP54" s="41"/>
      <c r="AQ54" s="102">
        <f t="shared" si="4"/>
        <v>7</v>
      </c>
      <c r="AR54" s="41"/>
      <c r="AS54" s="42">
        <v>6</v>
      </c>
      <c r="AT54" s="42">
        <v>7</v>
      </c>
      <c r="AU54" s="42">
        <v>7</v>
      </c>
      <c r="AV54" s="41">
        <v>5</v>
      </c>
      <c r="AW54" s="41"/>
      <c r="AX54" s="102">
        <f t="shared" si="5"/>
        <v>6</v>
      </c>
      <c r="AY54" s="102"/>
      <c r="AZ54" s="41">
        <v>7</v>
      </c>
      <c r="BA54" s="41">
        <v>7</v>
      </c>
      <c r="BB54" s="41">
        <v>7</v>
      </c>
      <c r="BC54" s="41">
        <v>5</v>
      </c>
      <c r="BD54" s="41"/>
      <c r="BE54" s="66">
        <f t="shared" si="6"/>
        <v>6</v>
      </c>
      <c r="BF54" s="41"/>
      <c r="BG54" s="42">
        <v>7</v>
      </c>
      <c r="BH54" s="42">
        <v>6</v>
      </c>
      <c r="BI54" s="41">
        <v>5</v>
      </c>
      <c r="BJ54" s="41"/>
      <c r="BK54" s="75">
        <f t="shared" si="7"/>
        <v>153</v>
      </c>
      <c r="BL54" s="68">
        <f t="shared" si="8"/>
        <v>6.375</v>
      </c>
      <c r="BM54" s="350">
        <f t="shared" si="9"/>
        <v>6.375</v>
      </c>
      <c r="BN54" s="69" t="str">
        <f t="shared" si="10"/>
        <v>TBK</v>
      </c>
      <c r="BO54" s="57"/>
      <c r="BQ54" s="19">
        <v>153</v>
      </c>
      <c r="BS54" s="102"/>
    </row>
    <row r="55" spans="1:71" ht="15" customHeight="1">
      <c r="A55" s="20">
        <v>50</v>
      </c>
      <c r="B55" s="21">
        <v>50</v>
      </c>
      <c r="C55" s="47" t="s">
        <v>11</v>
      </c>
      <c r="D55" s="47" t="s">
        <v>103</v>
      </c>
      <c r="E55" s="367" t="s">
        <v>347</v>
      </c>
      <c r="F55" s="42">
        <v>7</v>
      </c>
      <c r="G55" s="42">
        <v>8</v>
      </c>
      <c r="H55" s="42">
        <v>8</v>
      </c>
      <c r="I55" s="41">
        <v>8</v>
      </c>
      <c r="J55" s="41"/>
      <c r="K55" s="102">
        <f t="shared" si="0"/>
        <v>8</v>
      </c>
      <c r="L55" s="41"/>
      <c r="M55" s="42">
        <v>7</v>
      </c>
      <c r="N55" s="42">
        <v>7</v>
      </c>
      <c r="O55" s="42">
        <v>7</v>
      </c>
      <c r="P55" s="42">
        <v>6</v>
      </c>
      <c r="Q55" s="41">
        <v>9</v>
      </c>
      <c r="R55" s="41"/>
      <c r="S55" s="102">
        <f t="shared" si="1"/>
        <v>8</v>
      </c>
      <c r="T55" s="102"/>
      <c r="U55" s="42">
        <v>9</v>
      </c>
      <c r="V55" s="42">
        <v>9</v>
      </c>
      <c r="W55" s="42">
        <v>8</v>
      </c>
      <c r="X55" s="42">
        <v>8</v>
      </c>
      <c r="Y55" s="41">
        <v>9</v>
      </c>
      <c r="Z55" s="41"/>
      <c r="AA55" s="102">
        <f t="shared" si="2"/>
        <v>9</v>
      </c>
      <c r="AB55" s="41"/>
      <c r="AC55" s="42">
        <v>8</v>
      </c>
      <c r="AD55" s="42">
        <v>8</v>
      </c>
      <c r="AE55" s="42">
        <v>8</v>
      </c>
      <c r="AF55" s="42">
        <v>8</v>
      </c>
      <c r="AG55" s="42">
        <v>8</v>
      </c>
      <c r="AH55" s="41">
        <v>7</v>
      </c>
      <c r="AI55" s="41"/>
      <c r="AJ55" s="102">
        <f t="shared" si="3"/>
        <v>7</v>
      </c>
      <c r="AK55" s="41"/>
      <c r="AL55" s="42">
        <v>8</v>
      </c>
      <c r="AM55" s="42">
        <v>7</v>
      </c>
      <c r="AN55" s="42">
        <v>8</v>
      </c>
      <c r="AO55" s="41">
        <v>7</v>
      </c>
      <c r="AP55" s="41"/>
      <c r="AQ55" s="102">
        <f t="shared" si="4"/>
        <v>7</v>
      </c>
      <c r="AR55" s="41"/>
      <c r="AS55" s="42">
        <v>5</v>
      </c>
      <c r="AT55" s="42">
        <v>7</v>
      </c>
      <c r="AU55" s="42">
        <v>7</v>
      </c>
      <c r="AV55" s="41">
        <v>7</v>
      </c>
      <c r="AW55" s="41"/>
      <c r="AX55" s="102">
        <f t="shared" si="5"/>
        <v>7</v>
      </c>
      <c r="AY55" s="102"/>
      <c r="AZ55" s="41">
        <v>8</v>
      </c>
      <c r="BA55" s="41">
        <v>7</v>
      </c>
      <c r="BB55" s="41">
        <v>8</v>
      </c>
      <c r="BC55" s="41">
        <v>7</v>
      </c>
      <c r="BD55" s="41"/>
      <c r="BE55" s="66">
        <f t="shared" si="6"/>
        <v>7</v>
      </c>
      <c r="BF55" s="41"/>
      <c r="BG55" s="42">
        <v>5</v>
      </c>
      <c r="BH55" s="42">
        <v>7</v>
      </c>
      <c r="BI55" s="41">
        <v>6</v>
      </c>
      <c r="BJ55" s="41"/>
      <c r="BK55" s="75">
        <f t="shared" si="7"/>
        <v>182</v>
      </c>
      <c r="BL55" s="68">
        <f t="shared" si="8"/>
        <v>7.583333333333333</v>
      </c>
      <c r="BM55" s="350">
        <f t="shared" si="9"/>
        <v>7.583333333333333</v>
      </c>
      <c r="BN55" s="69" t="str">
        <f t="shared" si="10"/>
        <v>Kh¸</v>
      </c>
      <c r="BO55" s="57"/>
      <c r="BQ55" s="19">
        <v>182</v>
      </c>
      <c r="BS55" s="102"/>
    </row>
    <row r="56" spans="1:71" ht="16.5" customHeight="1">
      <c r="A56" s="20">
        <v>51</v>
      </c>
      <c r="B56" s="21">
        <v>51</v>
      </c>
      <c r="C56" s="47" t="s">
        <v>104</v>
      </c>
      <c r="D56" s="47" t="s">
        <v>43</v>
      </c>
      <c r="E56" s="367" t="s">
        <v>348</v>
      </c>
      <c r="F56" s="42">
        <v>9</v>
      </c>
      <c r="G56" s="42">
        <v>9</v>
      </c>
      <c r="H56" s="42">
        <v>8</v>
      </c>
      <c r="I56" s="41">
        <v>5</v>
      </c>
      <c r="J56" s="41"/>
      <c r="K56" s="102">
        <f t="shared" si="0"/>
        <v>6</v>
      </c>
      <c r="L56" s="41"/>
      <c r="M56" s="42">
        <v>7</v>
      </c>
      <c r="N56" s="42">
        <v>7</v>
      </c>
      <c r="O56" s="42">
        <v>7</v>
      </c>
      <c r="P56" s="42">
        <v>7</v>
      </c>
      <c r="Q56" s="41">
        <v>6</v>
      </c>
      <c r="R56" s="41"/>
      <c r="S56" s="102">
        <f t="shared" si="1"/>
        <v>6</v>
      </c>
      <c r="T56" s="102"/>
      <c r="U56" s="42">
        <v>7</v>
      </c>
      <c r="V56" s="42">
        <v>8</v>
      </c>
      <c r="W56" s="42">
        <v>5</v>
      </c>
      <c r="X56" s="42">
        <v>7</v>
      </c>
      <c r="Y56" s="41">
        <v>6</v>
      </c>
      <c r="Z56" s="41"/>
      <c r="AA56" s="102">
        <f t="shared" si="2"/>
        <v>6</v>
      </c>
      <c r="AB56" s="41"/>
      <c r="AC56" s="42">
        <v>8</v>
      </c>
      <c r="AD56" s="42">
        <v>8</v>
      </c>
      <c r="AE56" s="42">
        <v>8</v>
      </c>
      <c r="AF56" s="42">
        <v>8</v>
      </c>
      <c r="AG56" s="42">
        <v>8</v>
      </c>
      <c r="AH56" s="41">
        <v>7</v>
      </c>
      <c r="AI56" s="41"/>
      <c r="AJ56" s="102">
        <f t="shared" si="3"/>
        <v>7</v>
      </c>
      <c r="AK56" s="41"/>
      <c r="AL56" s="42">
        <v>8</v>
      </c>
      <c r="AM56" s="42">
        <v>7</v>
      </c>
      <c r="AN56" s="42">
        <v>8</v>
      </c>
      <c r="AO56" s="41">
        <v>6</v>
      </c>
      <c r="AP56" s="41"/>
      <c r="AQ56" s="102">
        <f t="shared" si="4"/>
        <v>7</v>
      </c>
      <c r="AR56" s="41"/>
      <c r="AS56" s="42">
        <v>7</v>
      </c>
      <c r="AT56" s="42">
        <v>5</v>
      </c>
      <c r="AU56" s="42">
        <v>7</v>
      </c>
      <c r="AV56" s="40">
        <v>3</v>
      </c>
      <c r="AW56" s="41">
        <v>5</v>
      </c>
      <c r="AX56" s="104">
        <f t="shared" si="5"/>
        <v>4</v>
      </c>
      <c r="AY56" s="102">
        <f>ROUND((SUM(AS56:AU56)/3*0.3+MAX(AV56:AW56)*0.7),0)</f>
        <v>5</v>
      </c>
      <c r="AZ56" s="41">
        <v>8</v>
      </c>
      <c r="BA56" s="41">
        <v>7</v>
      </c>
      <c r="BB56" s="41">
        <v>8</v>
      </c>
      <c r="BC56" s="41">
        <v>5</v>
      </c>
      <c r="BD56" s="41"/>
      <c r="BE56" s="66">
        <f t="shared" si="6"/>
        <v>6</v>
      </c>
      <c r="BF56" s="41"/>
      <c r="BG56" s="42">
        <v>6</v>
      </c>
      <c r="BH56" s="42">
        <v>7</v>
      </c>
      <c r="BI56" s="41">
        <v>7</v>
      </c>
      <c r="BJ56" s="41"/>
      <c r="BK56" s="75">
        <f t="shared" si="7"/>
        <v>146</v>
      </c>
      <c r="BL56" s="68">
        <f t="shared" si="8"/>
        <v>6.083333333333333</v>
      </c>
      <c r="BM56" s="350">
        <f t="shared" si="9"/>
        <v>6.208333333333333</v>
      </c>
      <c r="BN56" s="69" t="str">
        <f t="shared" si="10"/>
        <v>TBK</v>
      </c>
      <c r="BO56" s="57"/>
      <c r="BP56" t="s">
        <v>296</v>
      </c>
      <c r="BQ56" s="19">
        <v>146</v>
      </c>
      <c r="BS56" s="102"/>
    </row>
    <row r="57" spans="1:71" ht="16.5" customHeight="1">
      <c r="A57" s="20">
        <v>52</v>
      </c>
      <c r="B57" s="21">
        <v>52</v>
      </c>
      <c r="C57" s="47" t="s">
        <v>13</v>
      </c>
      <c r="D57" s="47" t="s">
        <v>43</v>
      </c>
      <c r="E57" s="367" t="s">
        <v>349</v>
      </c>
      <c r="F57" s="42">
        <v>6</v>
      </c>
      <c r="G57" s="42">
        <v>9</v>
      </c>
      <c r="H57" s="42">
        <v>8</v>
      </c>
      <c r="I57" s="41">
        <v>5</v>
      </c>
      <c r="J57" s="41"/>
      <c r="K57" s="102">
        <f t="shared" si="0"/>
        <v>6</v>
      </c>
      <c r="L57" s="41"/>
      <c r="M57" s="42">
        <v>6</v>
      </c>
      <c r="N57" s="42">
        <v>7</v>
      </c>
      <c r="O57" s="42">
        <v>7</v>
      </c>
      <c r="P57" s="42">
        <v>7</v>
      </c>
      <c r="Q57" s="41">
        <v>7</v>
      </c>
      <c r="R57" s="41"/>
      <c r="S57" s="102">
        <f t="shared" si="1"/>
        <v>7</v>
      </c>
      <c r="T57" s="102"/>
      <c r="U57" s="42">
        <v>8</v>
      </c>
      <c r="V57" s="42">
        <v>7</v>
      </c>
      <c r="W57" s="42">
        <v>5</v>
      </c>
      <c r="X57" s="42">
        <v>7</v>
      </c>
      <c r="Y57" s="41">
        <v>6</v>
      </c>
      <c r="Z57" s="41"/>
      <c r="AA57" s="102">
        <f t="shared" si="2"/>
        <v>6</v>
      </c>
      <c r="AB57" s="41"/>
      <c r="AC57" s="42">
        <v>8</v>
      </c>
      <c r="AD57" s="42">
        <v>8</v>
      </c>
      <c r="AE57" s="42">
        <v>8</v>
      </c>
      <c r="AF57" s="42">
        <v>8</v>
      </c>
      <c r="AG57" s="42">
        <v>8</v>
      </c>
      <c r="AH57" s="41">
        <v>8</v>
      </c>
      <c r="AI57" s="41"/>
      <c r="AJ57" s="102">
        <f t="shared" si="3"/>
        <v>8</v>
      </c>
      <c r="AK57" s="41"/>
      <c r="AL57" s="42">
        <v>7</v>
      </c>
      <c r="AM57" s="42">
        <v>8</v>
      </c>
      <c r="AN57" s="42">
        <v>8</v>
      </c>
      <c r="AO57" s="41">
        <v>8</v>
      </c>
      <c r="AP57" s="41"/>
      <c r="AQ57" s="102">
        <f t="shared" si="4"/>
        <v>8</v>
      </c>
      <c r="AR57" s="41"/>
      <c r="AS57" s="42">
        <v>6</v>
      </c>
      <c r="AT57" s="42">
        <v>6</v>
      </c>
      <c r="AU57" s="42">
        <v>7</v>
      </c>
      <c r="AV57" s="41">
        <v>6</v>
      </c>
      <c r="AW57" s="41"/>
      <c r="AX57" s="102">
        <f t="shared" si="5"/>
        <v>6</v>
      </c>
      <c r="AY57" s="102"/>
      <c r="AZ57" s="41">
        <v>6</v>
      </c>
      <c r="BA57" s="41">
        <v>4</v>
      </c>
      <c r="BB57" s="41">
        <v>8</v>
      </c>
      <c r="BC57" s="41">
        <v>6</v>
      </c>
      <c r="BD57" s="41"/>
      <c r="BE57" s="66">
        <f t="shared" si="6"/>
        <v>6</v>
      </c>
      <c r="BF57" s="41"/>
      <c r="BG57" s="42">
        <v>6</v>
      </c>
      <c r="BH57" s="42">
        <v>6</v>
      </c>
      <c r="BI57" s="41">
        <v>7</v>
      </c>
      <c r="BJ57" s="41"/>
      <c r="BK57" s="75">
        <f t="shared" si="7"/>
        <v>163</v>
      </c>
      <c r="BL57" s="68">
        <f t="shared" si="8"/>
        <v>6.791666666666667</v>
      </c>
      <c r="BM57" s="350">
        <f t="shared" si="9"/>
        <v>6.791666666666667</v>
      </c>
      <c r="BN57" s="69" t="str">
        <f t="shared" si="10"/>
        <v>TBK</v>
      </c>
      <c r="BO57" s="57"/>
      <c r="BQ57" s="19">
        <v>163</v>
      </c>
      <c r="BS57" s="102"/>
    </row>
    <row r="58" spans="1:71" ht="15.75" customHeight="1">
      <c r="A58" s="28">
        <v>53</v>
      </c>
      <c r="B58" s="29">
        <v>53</v>
      </c>
      <c r="C58" s="85" t="s">
        <v>105</v>
      </c>
      <c r="D58" s="85" t="s">
        <v>106</v>
      </c>
      <c r="E58" s="45"/>
      <c r="F58" s="46">
        <v>9</v>
      </c>
      <c r="G58" s="46">
        <v>8</v>
      </c>
      <c r="H58" s="46">
        <v>8</v>
      </c>
      <c r="I58" s="51">
        <v>5</v>
      </c>
      <c r="J58" s="51"/>
      <c r="K58" s="103">
        <f t="shared" si="0"/>
        <v>6</v>
      </c>
      <c r="L58" s="51"/>
      <c r="M58" s="46">
        <v>7</v>
      </c>
      <c r="N58" s="46">
        <v>7</v>
      </c>
      <c r="O58" s="46">
        <v>7</v>
      </c>
      <c r="P58" s="46">
        <v>7</v>
      </c>
      <c r="Q58" s="51">
        <v>7</v>
      </c>
      <c r="R58" s="51"/>
      <c r="S58" s="103">
        <f t="shared" si="1"/>
        <v>7</v>
      </c>
      <c r="T58" s="103"/>
      <c r="U58" s="46">
        <v>8</v>
      </c>
      <c r="V58" s="46">
        <v>8</v>
      </c>
      <c r="W58" s="46">
        <v>6</v>
      </c>
      <c r="X58" s="46">
        <v>7</v>
      </c>
      <c r="Y58" s="51">
        <v>6</v>
      </c>
      <c r="Z58" s="51"/>
      <c r="AA58" s="103">
        <f t="shared" si="2"/>
        <v>6</v>
      </c>
      <c r="AB58" s="51"/>
      <c r="AC58" s="46">
        <v>8</v>
      </c>
      <c r="AD58" s="46">
        <v>8</v>
      </c>
      <c r="AE58" s="46">
        <v>7</v>
      </c>
      <c r="AF58" s="46">
        <v>8</v>
      </c>
      <c r="AG58" s="46">
        <v>8</v>
      </c>
      <c r="AH58" s="51">
        <v>5</v>
      </c>
      <c r="AI58" s="51"/>
      <c r="AJ58" s="103">
        <f t="shared" si="3"/>
        <v>6</v>
      </c>
      <c r="AK58" s="51"/>
      <c r="AL58" s="46">
        <v>8</v>
      </c>
      <c r="AM58" s="46">
        <v>7</v>
      </c>
      <c r="AN58" s="46">
        <v>7</v>
      </c>
      <c r="AO58" s="51">
        <v>6</v>
      </c>
      <c r="AP58" s="51"/>
      <c r="AQ58" s="103">
        <f t="shared" si="4"/>
        <v>6</v>
      </c>
      <c r="AR58" s="51"/>
      <c r="AS58" s="46">
        <v>6</v>
      </c>
      <c r="AT58" s="46">
        <v>7</v>
      </c>
      <c r="AU58" s="46">
        <v>7</v>
      </c>
      <c r="AV58" s="86">
        <v>3</v>
      </c>
      <c r="AW58" s="51">
        <v>7</v>
      </c>
      <c r="AX58" s="122">
        <f t="shared" si="5"/>
        <v>4</v>
      </c>
      <c r="AY58" s="103">
        <f>ROUND((SUM(AS58:AU58)/3*0.3+MAX(AV58:AW58)*0.7),0)</f>
        <v>7</v>
      </c>
      <c r="AZ58" s="51">
        <v>6</v>
      </c>
      <c r="BA58" s="51">
        <v>7</v>
      </c>
      <c r="BB58" s="51">
        <v>6</v>
      </c>
      <c r="BC58" s="51">
        <v>6</v>
      </c>
      <c r="BD58" s="51"/>
      <c r="BE58" s="52">
        <f t="shared" si="6"/>
        <v>6</v>
      </c>
      <c r="BF58" s="51"/>
      <c r="BG58" s="46">
        <v>6</v>
      </c>
      <c r="BH58" s="46">
        <v>7</v>
      </c>
      <c r="BI58" s="51">
        <v>6</v>
      </c>
      <c r="BJ58" s="51"/>
      <c r="BK58" s="75">
        <f t="shared" si="7"/>
        <v>141</v>
      </c>
      <c r="BL58" s="72">
        <f t="shared" si="8"/>
        <v>5.875</v>
      </c>
      <c r="BM58" s="357">
        <f t="shared" si="9"/>
        <v>6.25</v>
      </c>
      <c r="BN58" s="73" t="str">
        <f t="shared" si="10"/>
        <v>TBK</v>
      </c>
      <c r="BO58" s="57"/>
      <c r="BP58" t="s">
        <v>296</v>
      </c>
      <c r="BQ58" s="19">
        <v>141</v>
      </c>
      <c r="BS58" s="103"/>
    </row>
    <row r="59" spans="4:67" ht="15">
      <c r="D59" s="88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88" t="s">
        <v>148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</row>
    <row r="60" spans="4:67" ht="15">
      <c r="D60" s="88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88" t="s">
        <v>149</v>
      </c>
      <c r="BD60" s="57"/>
      <c r="BE60" s="57"/>
      <c r="BF60" s="57"/>
      <c r="BG60" s="57"/>
      <c r="BH60" s="65"/>
      <c r="BI60" s="57"/>
      <c r="BJ60" s="57"/>
      <c r="BK60" s="57"/>
      <c r="BL60" s="57"/>
      <c r="BM60" s="57"/>
      <c r="BN60" s="57"/>
      <c r="BO60" s="57"/>
    </row>
    <row r="61" spans="6:71" ht="17.25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91" t="s">
        <v>115</v>
      </c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57"/>
      <c r="BJ61" s="57"/>
      <c r="BK61" s="57"/>
      <c r="BL61" s="57"/>
      <c r="BM61" s="57"/>
      <c r="BN61" s="57"/>
      <c r="BO61" s="57"/>
      <c r="BS61" s="57"/>
    </row>
    <row r="62" spans="6:71" ht="12.75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57"/>
      <c r="BJ62" s="57"/>
      <c r="BK62" s="57"/>
      <c r="BL62" s="57"/>
      <c r="BM62" s="57"/>
      <c r="BN62" s="57"/>
      <c r="BO62" s="57"/>
      <c r="BS62" s="57"/>
    </row>
    <row r="63" spans="6:71" ht="12.75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57"/>
      <c r="BJ63" s="57"/>
      <c r="BK63" s="57"/>
      <c r="BL63" s="57"/>
      <c r="BM63" s="57"/>
      <c r="BN63" s="57"/>
      <c r="BO63" s="57"/>
      <c r="BS63" s="57"/>
    </row>
    <row r="64" spans="6:71" ht="12.75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57"/>
      <c r="BJ64" s="57"/>
      <c r="BK64" s="57"/>
      <c r="BL64" s="57"/>
      <c r="BM64" s="57"/>
      <c r="BN64" s="57"/>
      <c r="BO64" s="57"/>
      <c r="BS64" s="57"/>
    </row>
    <row r="65" spans="6:71" ht="15.75"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120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57"/>
      <c r="BJ65" s="57"/>
      <c r="BK65" s="57"/>
      <c r="BL65" s="57"/>
      <c r="BM65" s="57"/>
      <c r="BN65" s="57"/>
      <c r="BO65" s="57"/>
      <c r="BS65" s="57"/>
    </row>
    <row r="66" spans="6:71" ht="15.75"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120" t="s">
        <v>150</v>
      </c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65"/>
      <c r="AY66" s="65"/>
      <c r="AZ66" s="65"/>
      <c r="BA66" s="65"/>
      <c r="BB66" s="65"/>
      <c r="BC66" s="65"/>
      <c r="BD66" s="65"/>
      <c r="BE66" s="65"/>
      <c r="BF66" s="57"/>
      <c r="BG66" s="65"/>
      <c r="BH66" s="65"/>
      <c r="BI66" s="57"/>
      <c r="BJ66" s="57"/>
      <c r="BK66" s="57"/>
      <c r="BL66" s="57"/>
      <c r="BM66" s="57"/>
      <c r="BN66" s="57"/>
      <c r="BO66" s="57"/>
      <c r="BS66" s="57"/>
    </row>
    <row r="67" spans="6:71" ht="12.75"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S67" s="57"/>
    </row>
    <row r="68" spans="6:71" ht="20.25"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7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77"/>
      <c r="AZ68" s="77"/>
      <c r="BA68" s="77"/>
      <c r="BB68" s="77"/>
      <c r="BC68" s="77"/>
      <c r="BD68" s="77"/>
      <c r="BE68" s="77"/>
      <c r="BF68" s="77"/>
      <c r="BG68" s="57"/>
      <c r="BH68" s="57"/>
      <c r="BI68" s="57"/>
      <c r="BJ68" s="57"/>
      <c r="BK68" s="57"/>
      <c r="BL68" s="57"/>
      <c r="BM68" s="57"/>
      <c r="BN68" s="57"/>
      <c r="BO68" s="57"/>
      <c r="BS68" s="57"/>
    </row>
    <row r="69" spans="6:71" ht="12.75"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S69" s="57"/>
    </row>
    <row r="70" spans="6:71" ht="12.75"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S70" s="57"/>
    </row>
    <row r="71" spans="6:71" ht="12.75"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S71" s="57"/>
    </row>
    <row r="72" spans="6:71" ht="12.75"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S72" s="57"/>
    </row>
    <row r="73" spans="6:71" ht="12.75"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S73" s="57"/>
    </row>
    <row r="74" spans="6:71" ht="12.75"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S74" s="57"/>
    </row>
    <row r="75" spans="6:71" ht="12.75"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S75" s="57"/>
    </row>
    <row r="76" spans="6:71" ht="12.75"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S76" s="57"/>
    </row>
    <row r="77" spans="6:71" ht="12.75"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S77" s="57"/>
    </row>
  </sheetData>
  <sheetProtection/>
  <autoFilter ref="A5:BR61"/>
  <mergeCells count="43">
    <mergeCell ref="BL3:BN3"/>
    <mergeCell ref="BL4:BM4"/>
    <mergeCell ref="BN4:BN5"/>
    <mergeCell ref="BK3:BK4"/>
    <mergeCell ref="F3:L3"/>
    <mergeCell ref="M3:T3"/>
    <mergeCell ref="U3:AB3"/>
    <mergeCell ref="AC3:AK3"/>
    <mergeCell ref="AZ3:BF3"/>
    <mergeCell ref="BE4:BF4"/>
    <mergeCell ref="AL3:AR3"/>
    <mergeCell ref="AS3:AY3"/>
    <mergeCell ref="BG3:BJ3"/>
    <mergeCell ref="AV4:AW4"/>
    <mergeCell ref="AX4:AY4"/>
    <mergeCell ref="BG4:BH4"/>
    <mergeCell ref="BI4:BJ4"/>
    <mergeCell ref="AZ4:BB4"/>
    <mergeCell ref="BC4:BD4"/>
    <mergeCell ref="AL4:AN4"/>
    <mergeCell ref="AO4:AP4"/>
    <mergeCell ref="AQ4:AR4"/>
    <mergeCell ref="AS4:AU4"/>
    <mergeCell ref="AA4:AB4"/>
    <mergeCell ref="AC4:AG4"/>
    <mergeCell ref="AH4:AI4"/>
    <mergeCell ref="AJ4:AK4"/>
    <mergeCell ref="K4:L4"/>
    <mergeCell ref="M4:P4"/>
    <mergeCell ref="Q4:R4"/>
    <mergeCell ref="S4:T4"/>
    <mergeCell ref="U4:X4"/>
    <mergeCell ref="Y4:Z4"/>
    <mergeCell ref="B1:E1"/>
    <mergeCell ref="H1:U1"/>
    <mergeCell ref="B2:D2"/>
    <mergeCell ref="H2:U2"/>
    <mergeCell ref="A3:A5"/>
    <mergeCell ref="B3:B5"/>
    <mergeCell ref="C3:C5"/>
    <mergeCell ref="D3:D5"/>
    <mergeCell ref="F4:H4"/>
    <mergeCell ref="I4:J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66"/>
  <sheetViews>
    <sheetView zoomScalePageLayoutView="0" workbookViewId="0" topLeftCell="I1">
      <selection activeCell="AG6" sqref="A6:IV6"/>
    </sheetView>
  </sheetViews>
  <sheetFormatPr defaultColWidth="3.75390625" defaultRowHeight="12.75"/>
  <cols>
    <col min="1" max="1" width="3.75390625" style="0" customWidth="1"/>
    <col min="2" max="2" width="4.625" style="0" customWidth="1"/>
    <col min="3" max="3" width="17.625" style="0" customWidth="1"/>
    <col min="4" max="4" width="8.125" style="32" customWidth="1"/>
    <col min="5" max="5" width="8.875" style="163" customWidth="1"/>
    <col min="6" max="8" width="3.625" style="0" customWidth="1"/>
    <col min="9" max="9" width="3.75390625" style="0" customWidth="1"/>
    <col min="10" max="13" width="3.375" style="0" customWidth="1"/>
    <col min="14" max="15" width="3.625" style="0" customWidth="1"/>
    <col min="16" max="17" width="3.375" style="0" customWidth="1"/>
    <col min="18" max="18" width="3.625" style="0" customWidth="1"/>
    <col min="19" max="22" width="3.375" style="0" customWidth="1"/>
    <col min="23" max="23" width="3.25390625" style="0" customWidth="1"/>
    <col min="24" max="25" width="3.375" style="0" customWidth="1"/>
    <col min="26" max="26" width="3.125" style="0" customWidth="1"/>
    <col min="27" max="27" width="3.25390625" style="0" customWidth="1"/>
    <col min="28" max="28" width="3.125" style="0" customWidth="1"/>
    <col min="29" max="29" width="3.375" style="0" customWidth="1"/>
    <col min="30" max="30" width="3.25390625" style="0" customWidth="1"/>
    <col min="31" max="60" width="3.75390625" style="0" customWidth="1"/>
    <col min="61" max="61" width="4.00390625" style="0" customWidth="1"/>
    <col min="62" max="62" width="5.00390625" style="0" customWidth="1"/>
    <col min="63" max="63" width="6.875" style="0" customWidth="1"/>
    <col min="64" max="64" width="7.875" style="0" customWidth="1"/>
  </cols>
  <sheetData>
    <row r="1" spans="2:22" ht="19.5">
      <c r="B1" s="1"/>
      <c r="C1" s="587" t="s">
        <v>0</v>
      </c>
      <c r="D1" s="588"/>
      <c r="E1" s="588"/>
      <c r="F1" s="588"/>
      <c r="I1" s="589" t="s">
        <v>117</v>
      </c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</row>
    <row r="2" spans="2:22" ht="15.75">
      <c r="B2" s="1"/>
      <c r="C2" s="603" t="s">
        <v>1</v>
      </c>
      <c r="D2" s="603"/>
      <c r="E2" s="603"/>
      <c r="I2" s="587" t="s">
        <v>118</v>
      </c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</row>
    <row r="3" spans="2:53" ht="15.75">
      <c r="B3" s="1"/>
      <c r="C3" s="79"/>
      <c r="D3" s="79"/>
      <c r="E3" s="360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</row>
    <row r="4" spans="1:64" ht="18.75" customHeight="1">
      <c r="A4" s="582" t="s">
        <v>2</v>
      </c>
      <c r="B4" s="582" t="s">
        <v>52</v>
      </c>
      <c r="C4" s="582" t="s">
        <v>53</v>
      </c>
      <c r="D4" s="582" t="s">
        <v>5</v>
      </c>
      <c r="E4" s="361"/>
      <c r="F4" s="560" t="s">
        <v>121</v>
      </c>
      <c r="G4" s="561"/>
      <c r="H4" s="561"/>
      <c r="I4" s="561"/>
      <c r="J4" s="561"/>
      <c r="K4" s="561"/>
      <c r="L4" s="562"/>
      <c r="M4" s="605" t="s">
        <v>122</v>
      </c>
      <c r="N4" s="605"/>
      <c r="O4" s="605"/>
      <c r="P4" s="605"/>
      <c r="Q4" s="605"/>
      <c r="R4" s="606"/>
      <c r="S4" s="605" t="s">
        <v>131</v>
      </c>
      <c r="T4" s="605"/>
      <c r="U4" s="605"/>
      <c r="V4" s="605"/>
      <c r="W4" s="605"/>
      <c r="X4" s="606"/>
      <c r="Y4" s="561" t="s">
        <v>58</v>
      </c>
      <c r="Z4" s="561"/>
      <c r="AA4" s="561"/>
      <c r="AB4" s="561"/>
      <c r="AC4" s="561"/>
      <c r="AD4" s="562"/>
      <c r="AE4" s="604" t="s">
        <v>123</v>
      </c>
      <c r="AF4" s="605"/>
      <c r="AG4" s="605"/>
      <c r="AH4" s="605"/>
      <c r="AI4" s="605"/>
      <c r="AJ4" s="605"/>
      <c r="AK4" s="605"/>
      <c r="AL4" s="606"/>
      <c r="AM4" s="560" t="s">
        <v>124</v>
      </c>
      <c r="AN4" s="561"/>
      <c r="AO4" s="561"/>
      <c r="AP4" s="561"/>
      <c r="AQ4" s="561"/>
      <c r="AR4" s="561"/>
      <c r="AS4" s="561"/>
      <c r="AT4" s="562"/>
      <c r="AU4" s="560" t="s">
        <v>126</v>
      </c>
      <c r="AV4" s="561"/>
      <c r="AW4" s="561"/>
      <c r="AX4" s="561"/>
      <c r="AY4" s="561"/>
      <c r="AZ4" s="561"/>
      <c r="BA4" s="562"/>
      <c r="BB4" s="576" t="s">
        <v>125</v>
      </c>
      <c r="BC4" s="577"/>
      <c r="BD4" s="577"/>
      <c r="BE4" s="577"/>
      <c r="BF4" s="577"/>
      <c r="BG4" s="577"/>
      <c r="BH4" s="578"/>
      <c r="BI4" s="601">
        <v>23</v>
      </c>
      <c r="BJ4" s="569" t="s">
        <v>56</v>
      </c>
      <c r="BK4" s="565"/>
      <c r="BL4" s="566"/>
    </row>
    <row r="5" spans="1:67" ht="26.25" customHeight="1">
      <c r="A5" s="583"/>
      <c r="B5" s="583"/>
      <c r="C5" s="583"/>
      <c r="D5" s="583"/>
      <c r="E5" s="362" t="s">
        <v>6</v>
      </c>
      <c r="F5" s="557" t="s">
        <v>47</v>
      </c>
      <c r="G5" s="559"/>
      <c r="H5" s="559"/>
      <c r="I5" s="571" t="s">
        <v>48</v>
      </c>
      <c r="J5" s="572"/>
      <c r="K5" s="571" t="s">
        <v>49</v>
      </c>
      <c r="L5" s="572"/>
      <c r="M5" s="559" t="s">
        <v>47</v>
      </c>
      <c r="N5" s="559"/>
      <c r="O5" s="571" t="s">
        <v>48</v>
      </c>
      <c r="P5" s="572"/>
      <c r="Q5" s="571" t="s">
        <v>49</v>
      </c>
      <c r="R5" s="572"/>
      <c r="S5" s="559" t="s">
        <v>47</v>
      </c>
      <c r="T5" s="559"/>
      <c r="U5" s="571" t="s">
        <v>48</v>
      </c>
      <c r="V5" s="572"/>
      <c r="W5" s="571" t="s">
        <v>49</v>
      </c>
      <c r="X5" s="572"/>
      <c r="Y5" s="559" t="s">
        <v>47</v>
      </c>
      <c r="Z5" s="559"/>
      <c r="AA5" s="571" t="s">
        <v>48</v>
      </c>
      <c r="AB5" s="572"/>
      <c r="AC5" s="571" t="s">
        <v>49</v>
      </c>
      <c r="AD5" s="572"/>
      <c r="AE5" s="571" t="s">
        <v>47</v>
      </c>
      <c r="AF5" s="573"/>
      <c r="AG5" s="573"/>
      <c r="AH5" s="573"/>
      <c r="AI5" s="571" t="s">
        <v>48</v>
      </c>
      <c r="AJ5" s="572"/>
      <c r="AK5" s="571" t="s">
        <v>49</v>
      </c>
      <c r="AL5" s="572"/>
      <c r="AM5" s="571" t="s">
        <v>47</v>
      </c>
      <c r="AN5" s="573"/>
      <c r="AO5" s="573"/>
      <c r="AP5" s="573"/>
      <c r="AQ5" s="571" t="s">
        <v>48</v>
      </c>
      <c r="AR5" s="572"/>
      <c r="AS5" s="571" t="s">
        <v>49</v>
      </c>
      <c r="AT5" s="572"/>
      <c r="AU5" s="557" t="s">
        <v>47</v>
      </c>
      <c r="AV5" s="559"/>
      <c r="AW5" s="559"/>
      <c r="AX5" s="571" t="s">
        <v>48</v>
      </c>
      <c r="AY5" s="572"/>
      <c r="AZ5" s="571" t="s">
        <v>49</v>
      </c>
      <c r="BA5" s="572"/>
      <c r="BB5" s="571" t="s">
        <v>47</v>
      </c>
      <c r="BC5" s="573"/>
      <c r="BD5" s="573"/>
      <c r="BE5" s="571" t="s">
        <v>48</v>
      </c>
      <c r="BF5" s="572"/>
      <c r="BG5" s="571" t="s">
        <v>49</v>
      </c>
      <c r="BH5" s="572"/>
      <c r="BI5" s="602"/>
      <c r="BJ5" s="571" t="s">
        <v>132</v>
      </c>
      <c r="BK5" s="572"/>
      <c r="BL5" s="574" t="s">
        <v>55</v>
      </c>
      <c r="BO5">
        <v>23</v>
      </c>
    </row>
    <row r="6" spans="1:64" ht="18.75" customHeight="1">
      <c r="A6" s="592"/>
      <c r="B6" s="592"/>
      <c r="C6" s="592"/>
      <c r="D6" s="592"/>
      <c r="E6" s="363"/>
      <c r="F6" s="53" t="s">
        <v>127</v>
      </c>
      <c r="G6" s="54" t="s">
        <v>128</v>
      </c>
      <c r="H6" s="53" t="s">
        <v>129</v>
      </c>
      <c r="I6" s="54" t="s">
        <v>44</v>
      </c>
      <c r="J6" s="53" t="s">
        <v>45</v>
      </c>
      <c r="K6" s="54" t="s">
        <v>44</v>
      </c>
      <c r="L6" s="53" t="s">
        <v>45</v>
      </c>
      <c r="M6" s="54" t="s">
        <v>127</v>
      </c>
      <c r="N6" s="53" t="s">
        <v>128</v>
      </c>
      <c r="O6" s="54" t="s">
        <v>44</v>
      </c>
      <c r="P6" s="53" t="s">
        <v>45</v>
      </c>
      <c r="Q6" s="54" t="s">
        <v>44</v>
      </c>
      <c r="R6" s="53" t="s">
        <v>45</v>
      </c>
      <c r="S6" s="54" t="s">
        <v>127</v>
      </c>
      <c r="T6" s="53" t="s">
        <v>128</v>
      </c>
      <c r="U6" s="54" t="s">
        <v>44</v>
      </c>
      <c r="V6" s="53" t="s">
        <v>45</v>
      </c>
      <c r="W6" s="54" t="s">
        <v>44</v>
      </c>
      <c r="X6" s="53" t="s">
        <v>45</v>
      </c>
      <c r="Y6" s="54" t="s">
        <v>127</v>
      </c>
      <c r="Z6" s="53" t="s">
        <v>128</v>
      </c>
      <c r="AA6" s="54" t="s">
        <v>44</v>
      </c>
      <c r="AB6" s="53" t="s">
        <v>45</v>
      </c>
      <c r="AC6" s="54" t="s">
        <v>44</v>
      </c>
      <c r="AD6" s="53" t="s">
        <v>45</v>
      </c>
      <c r="AE6" s="53" t="s">
        <v>127</v>
      </c>
      <c r="AF6" s="54" t="s">
        <v>128</v>
      </c>
      <c r="AG6" s="53" t="s">
        <v>129</v>
      </c>
      <c r="AH6" s="54" t="s">
        <v>130</v>
      </c>
      <c r="AI6" s="54" t="s">
        <v>44</v>
      </c>
      <c r="AJ6" s="53" t="s">
        <v>45</v>
      </c>
      <c r="AK6" s="54" t="s">
        <v>44</v>
      </c>
      <c r="AL6" s="53" t="s">
        <v>45</v>
      </c>
      <c r="AM6" s="53" t="s">
        <v>127</v>
      </c>
      <c r="AN6" s="54" t="s">
        <v>128</v>
      </c>
      <c r="AO6" s="53" t="s">
        <v>129</v>
      </c>
      <c r="AP6" s="54" t="s">
        <v>130</v>
      </c>
      <c r="AQ6" s="54" t="s">
        <v>44</v>
      </c>
      <c r="AR6" s="53" t="s">
        <v>45</v>
      </c>
      <c r="AS6" s="54" t="s">
        <v>44</v>
      </c>
      <c r="AT6" s="53" t="s">
        <v>45</v>
      </c>
      <c r="AU6" s="53" t="s">
        <v>127</v>
      </c>
      <c r="AV6" s="54" t="s">
        <v>128</v>
      </c>
      <c r="AW6" s="53" t="s">
        <v>129</v>
      </c>
      <c r="AX6" s="54" t="s">
        <v>44</v>
      </c>
      <c r="AY6" s="53" t="s">
        <v>45</v>
      </c>
      <c r="AZ6" s="54" t="s">
        <v>44</v>
      </c>
      <c r="BA6" s="53" t="s">
        <v>45</v>
      </c>
      <c r="BB6" s="53" t="s">
        <v>127</v>
      </c>
      <c r="BC6" s="54" t="s">
        <v>128</v>
      </c>
      <c r="BD6" s="53" t="s">
        <v>129</v>
      </c>
      <c r="BE6" s="54" t="s">
        <v>44</v>
      </c>
      <c r="BF6" s="53" t="s">
        <v>45</v>
      </c>
      <c r="BG6" s="54" t="s">
        <v>44</v>
      </c>
      <c r="BH6" s="53" t="s">
        <v>45</v>
      </c>
      <c r="BI6" s="53"/>
      <c r="BJ6" s="54" t="s">
        <v>44</v>
      </c>
      <c r="BK6" s="53" t="s">
        <v>45</v>
      </c>
      <c r="BL6" s="600"/>
    </row>
    <row r="7" spans="1:67" ht="14.25" customHeight="1">
      <c r="A7" s="13">
        <v>1</v>
      </c>
      <c r="B7" s="14">
        <v>1</v>
      </c>
      <c r="C7" s="15" t="s">
        <v>23</v>
      </c>
      <c r="D7" s="82" t="s">
        <v>67</v>
      </c>
      <c r="E7" s="365" t="s">
        <v>298</v>
      </c>
      <c r="F7" s="277">
        <v>6</v>
      </c>
      <c r="G7" s="277">
        <v>7</v>
      </c>
      <c r="H7" s="277">
        <v>7</v>
      </c>
      <c r="I7" s="277">
        <v>7</v>
      </c>
      <c r="J7" s="277"/>
      <c r="K7" s="334">
        <f>ROUND((SUM(F7:H7)/3*0.3+I7*0.7),0)</f>
        <v>7</v>
      </c>
      <c r="L7" s="340"/>
      <c r="M7" s="341">
        <v>8</v>
      </c>
      <c r="N7" s="341">
        <v>6</v>
      </c>
      <c r="O7" s="277">
        <v>8</v>
      </c>
      <c r="P7" s="274"/>
      <c r="Q7" s="334">
        <f>ROUND((SUM(M7:N7)/2*0.3+O7*0.7),0)</f>
        <v>8</v>
      </c>
      <c r="R7" s="334"/>
      <c r="S7" s="277">
        <v>7</v>
      </c>
      <c r="T7" s="341">
        <v>7</v>
      </c>
      <c r="U7" s="277">
        <v>6</v>
      </c>
      <c r="V7" s="277"/>
      <c r="W7" s="334">
        <f>ROUND((SUM(S7:T7)/2*0.3+U7*0.7),0)</f>
        <v>6</v>
      </c>
      <c r="X7" s="334"/>
      <c r="Y7" s="277">
        <v>7</v>
      </c>
      <c r="Z7" s="341">
        <v>8</v>
      </c>
      <c r="AA7" s="277">
        <v>7</v>
      </c>
      <c r="AB7" s="277"/>
      <c r="AC7" s="334">
        <f>ROUND((SUM(Y7:Z7)/2*0.3+AA7*0.7),0)</f>
        <v>7</v>
      </c>
      <c r="AD7" s="340"/>
      <c r="AE7" s="277">
        <v>7</v>
      </c>
      <c r="AF7" s="277">
        <v>6</v>
      </c>
      <c r="AG7" s="341">
        <v>8</v>
      </c>
      <c r="AH7" s="341">
        <v>7</v>
      </c>
      <c r="AI7" s="342">
        <v>2</v>
      </c>
      <c r="AJ7" s="277">
        <v>4</v>
      </c>
      <c r="AK7" s="343">
        <f>ROUND((SUM(AE7:AH7)/4*0.3+AI7*0.7),0)</f>
        <v>4</v>
      </c>
      <c r="AL7" s="334">
        <f>ROUND((SUM(AE7:AH7)/4*0.3+MAX(AI7:AJ7)*0.7),0)</f>
        <v>5</v>
      </c>
      <c r="AM7" s="277">
        <v>6</v>
      </c>
      <c r="AN7" s="341">
        <v>7</v>
      </c>
      <c r="AO7" s="341">
        <v>7</v>
      </c>
      <c r="AP7" s="341">
        <v>8</v>
      </c>
      <c r="AQ7" s="277">
        <v>6</v>
      </c>
      <c r="AR7" s="277"/>
      <c r="AS7" s="334">
        <f>ROUND((SUM(AM7:AP7)/4*0.3+AQ7*0.7),0)</f>
        <v>6</v>
      </c>
      <c r="AT7" s="274"/>
      <c r="AU7" s="277">
        <v>6</v>
      </c>
      <c r="AV7" s="277"/>
      <c r="AW7" s="341">
        <v>7</v>
      </c>
      <c r="AX7" s="277">
        <v>7</v>
      </c>
      <c r="AY7" s="277"/>
      <c r="AZ7" s="334">
        <f>ROUND((SUM(AU7:AW7)/3*0.3+AX7*0.7),0)</f>
        <v>6</v>
      </c>
      <c r="BA7" s="274"/>
      <c r="BB7" s="277">
        <v>5</v>
      </c>
      <c r="BC7" s="341">
        <v>6</v>
      </c>
      <c r="BD7" s="341">
        <v>7</v>
      </c>
      <c r="BE7" s="344">
        <v>7</v>
      </c>
      <c r="BF7" s="344"/>
      <c r="BG7" s="334">
        <f>ROUND((SUM(BB7:BD7)/3*0.3+BE7*0.7),0)</f>
        <v>7</v>
      </c>
      <c r="BH7" s="344"/>
      <c r="BI7" s="340">
        <f>(K7*3+Q7*2+W7*2+AC7*2+AK7*4+AS7*4+AZ7*3+BG7*3)</f>
        <v>142</v>
      </c>
      <c r="BJ7" s="345">
        <f>(K7*3+Q7*2+W7*2+AC7*2+AK7*4+AS7*4+AZ7*3+BG7*3)/23</f>
        <v>6.173913043478261</v>
      </c>
      <c r="BK7" s="345">
        <f>(K7*3+MAX(Q7:R7)*2+MAX(W7:X7)*2+AC7*2+MAX(AK7:AL7)*4+AS7*4+AZ7*3+BG7*3)/23</f>
        <v>6.3478260869565215</v>
      </c>
      <c r="BL7" s="346" t="str">
        <f>IF(BK7&gt;=8,"Giái",IF(BK7&gt;=7,"Kh¸",IF(BK7&gt;=6,"TBK",IF(BK7&gt;=5,"TB",IF(BK7&gt;=4,"YÕu",IF(BK7&lt;4,"KÐm"))))))</f>
        <v>TBK</v>
      </c>
      <c r="BN7" t="s">
        <v>296</v>
      </c>
      <c r="BO7">
        <v>142</v>
      </c>
    </row>
    <row r="8" spans="1:67" ht="15" customHeight="1">
      <c r="A8" s="20">
        <v>2</v>
      </c>
      <c r="B8" s="21">
        <v>2</v>
      </c>
      <c r="C8" s="22" t="s">
        <v>68</v>
      </c>
      <c r="D8" s="23" t="s">
        <v>69</v>
      </c>
      <c r="E8" s="366" t="s">
        <v>299</v>
      </c>
      <c r="F8" s="278">
        <v>7</v>
      </c>
      <c r="G8" s="278">
        <v>7</v>
      </c>
      <c r="H8" s="278">
        <v>8</v>
      </c>
      <c r="I8" s="278">
        <v>7</v>
      </c>
      <c r="J8" s="278"/>
      <c r="K8" s="335">
        <f aca="true" t="shared" si="0" ref="K8:K59">ROUND((SUM(F8:H8)/3*0.3+I8*0.7),0)</f>
        <v>7</v>
      </c>
      <c r="L8" s="347"/>
      <c r="M8" s="348">
        <v>8</v>
      </c>
      <c r="N8" s="348">
        <v>8</v>
      </c>
      <c r="O8" s="278">
        <v>7</v>
      </c>
      <c r="P8" s="278"/>
      <c r="Q8" s="335">
        <f aca="true" t="shared" si="1" ref="Q8:Q59">ROUND((SUM(M8:N8)/2*0.3+O8*0.7),0)</f>
        <v>7</v>
      </c>
      <c r="R8" s="335"/>
      <c r="S8" s="278">
        <v>8</v>
      </c>
      <c r="T8" s="348">
        <v>8</v>
      </c>
      <c r="U8" s="278">
        <v>6</v>
      </c>
      <c r="V8" s="278"/>
      <c r="W8" s="335">
        <f aca="true" t="shared" si="2" ref="W8:W59">ROUND((SUM(S8:T8)/2*0.3+U8*0.7),0)</f>
        <v>7</v>
      </c>
      <c r="X8" s="335"/>
      <c r="Y8" s="278">
        <v>7</v>
      </c>
      <c r="Z8" s="348">
        <v>8</v>
      </c>
      <c r="AA8" s="278">
        <v>6</v>
      </c>
      <c r="AB8" s="278"/>
      <c r="AC8" s="335">
        <f aca="true" t="shared" si="3" ref="AC8:AC59">ROUND((SUM(Y8:Z8)/2*0.3+AA8*0.7),0)</f>
        <v>6</v>
      </c>
      <c r="AD8" s="347"/>
      <c r="AE8" s="278">
        <v>4</v>
      </c>
      <c r="AF8" s="278">
        <v>7</v>
      </c>
      <c r="AG8" s="348">
        <v>8</v>
      </c>
      <c r="AH8" s="348">
        <v>6</v>
      </c>
      <c r="AI8" s="278">
        <v>4</v>
      </c>
      <c r="AJ8" s="278"/>
      <c r="AK8" s="335">
        <f aca="true" t="shared" si="4" ref="AK8:AK59">ROUND((SUM(AE8:AH8)/4*0.3+AI8*0.7),0)</f>
        <v>5</v>
      </c>
      <c r="AL8" s="335"/>
      <c r="AM8" s="278">
        <v>6</v>
      </c>
      <c r="AN8" s="348">
        <v>7</v>
      </c>
      <c r="AO8" s="348">
        <v>7</v>
      </c>
      <c r="AP8" s="348">
        <v>8</v>
      </c>
      <c r="AQ8" s="278">
        <v>7</v>
      </c>
      <c r="AR8" s="278"/>
      <c r="AS8" s="335">
        <f aca="true" t="shared" si="5" ref="AS8:AS59">ROUND((SUM(AM8:AP8)/4*0.3+AQ8*0.7),0)</f>
        <v>7</v>
      </c>
      <c r="AT8" s="275"/>
      <c r="AU8" s="278">
        <v>5</v>
      </c>
      <c r="AV8" s="278">
        <v>7</v>
      </c>
      <c r="AW8" s="348">
        <v>7</v>
      </c>
      <c r="AX8" s="278">
        <v>4</v>
      </c>
      <c r="AY8" s="278"/>
      <c r="AZ8" s="335">
        <f aca="true" t="shared" si="6" ref="AZ8:AZ59">ROUND((SUM(AU8:AW8)/3*0.3+AX8*0.7),0)</f>
        <v>5</v>
      </c>
      <c r="BA8" s="275"/>
      <c r="BB8" s="278">
        <v>6</v>
      </c>
      <c r="BC8" s="348">
        <v>6</v>
      </c>
      <c r="BD8" s="348">
        <v>6</v>
      </c>
      <c r="BE8" s="349">
        <v>6</v>
      </c>
      <c r="BF8" s="349"/>
      <c r="BG8" s="335">
        <f aca="true" t="shared" si="7" ref="BG8:BG59">ROUND((SUM(BB8:BD8)/3*0.3+BE8*0.7),0)</f>
        <v>6</v>
      </c>
      <c r="BH8" s="349"/>
      <c r="BI8" s="340">
        <f aca="true" t="shared" si="8" ref="BI8:BI59">(K8*3+Q8*2+W8*2+AC8*2+AK8*4+AS8*4+AZ8*3+BG8*3)</f>
        <v>142</v>
      </c>
      <c r="BJ8" s="350">
        <f aca="true" t="shared" si="9" ref="BJ8:BJ59">(K8*3+Q8*2+W8*2+AC8*2+AK8*4+AS8*4+AZ8*3+BG8*3)/23</f>
        <v>6.173913043478261</v>
      </c>
      <c r="BK8" s="350">
        <f aca="true" t="shared" si="10" ref="BK8:BK59">(K8*3+MAX(Q8:R8)*2+MAX(W8:X8)*2+AC8*2+MAX(AK8:AL8)*4+AS8*4+AZ8*3+BG8*3)/23</f>
        <v>6.173913043478261</v>
      </c>
      <c r="BL8" s="351" t="str">
        <f aca="true" t="shared" si="11" ref="BL8:BL59">IF(BK8&gt;=8,"Giái",IF(BK8&gt;=7,"Kh¸",IF(BK8&gt;=6,"TBK",IF(BK8&gt;=5,"TB",IF(BK8&gt;=4,"YÕu",IF(BK8&lt;4,"KÐm"))))))</f>
        <v>TBK</v>
      </c>
      <c r="BO8">
        <v>142</v>
      </c>
    </row>
    <row r="9" spans="1:67" ht="15" customHeight="1">
      <c r="A9" s="20">
        <v>3</v>
      </c>
      <c r="B9" s="21">
        <v>3</v>
      </c>
      <c r="C9" s="22" t="s">
        <v>30</v>
      </c>
      <c r="D9" s="23" t="s">
        <v>22</v>
      </c>
      <c r="E9" s="366" t="s">
        <v>300</v>
      </c>
      <c r="F9" s="278">
        <v>6</v>
      </c>
      <c r="G9" s="278">
        <v>7</v>
      </c>
      <c r="H9" s="278">
        <v>8</v>
      </c>
      <c r="I9" s="278">
        <v>6</v>
      </c>
      <c r="J9" s="278"/>
      <c r="K9" s="335">
        <f t="shared" si="0"/>
        <v>6</v>
      </c>
      <c r="L9" s="347"/>
      <c r="M9" s="348">
        <v>9</v>
      </c>
      <c r="N9" s="348">
        <v>8</v>
      </c>
      <c r="O9" s="278">
        <v>8</v>
      </c>
      <c r="P9" s="278"/>
      <c r="Q9" s="335">
        <f t="shared" si="1"/>
        <v>8</v>
      </c>
      <c r="R9" s="335"/>
      <c r="S9" s="278">
        <v>8</v>
      </c>
      <c r="T9" s="348">
        <v>8</v>
      </c>
      <c r="U9" s="278">
        <v>8</v>
      </c>
      <c r="V9" s="278"/>
      <c r="W9" s="335">
        <f t="shared" si="2"/>
        <v>8</v>
      </c>
      <c r="X9" s="335"/>
      <c r="Y9" s="278">
        <v>7</v>
      </c>
      <c r="Z9" s="348">
        <v>8</v>
      </c>
      <c r="AA9" s="278">
        <v>5</v>
      </c>
      <c r="AB9" s="278"/>
      <c r="AC9" s="335">
        <f t="shared" si="3"/>
        <v>6</v>
      </c>
      <c r="AD9" s="347"/>
      <c r="AE9" s="278">
        <v>4</v>
      </c>
      <c r="AF9" s="278">
        <v>7</v>
      </c>
      <c r="AG9" s="348">
        <v>8</v>
      </c>
      <c r="AH9" s="348">
        <v>7</v>
      </c>
      <c r="AI9" s="278">
        <v>4</v>
      </c>
      <c r="AJ9" s="278"/>
      <c r="AK9" s="335">
        <f t="shared" si="4"/>
        <v>5</v>
      </c>
      <c r="AL9" s="335"/>
      <c r="AM9" s="278">
        <v>7</v>
      </c>
      <c r="AN9" s="348">
        <v>7</v>
      </c>
      <c r="AO9" s="348">
        <v>6</v>
      </c>
      <c r="AP9" s="348">
        <v>8</v>
      </c>
      <c r="AQ9" s="278">
        <v>7</v>
      </c>
      <c r="AR9" s="278"/>
      <c r="AS9" s="335">
        <f t="shared" si="5"/>
        <v>7</v>
      </c>
      <c r="AT9" s="275"/>
      <c r="AU9" s="278">
        <v>7</v>
      </c>
      <c r="AV9" s="278">
        <v>6</v>
      </c>
      <c r="AW9" s="348">
        <v>7</v>
      </c>
      <c r="AX9" s="278">
        <v>4</v>
      </c>
      <c r="AY9" s="278"/>
      <c r="AZ9" s="335">
        <f t="shared" si="6"/>
        <v>5</v>
      </c>
      <c r="BA9" s="275"/>
      <c r="BB9" s="278">
        <v>7</v>
      </c>
      <c r="BC9" s="348">
        <v>8</v>
      </c>
      <c r="BD9" s="348">
        <v>7</v>
      </c>
      <c r="BE9" s="349">
        <v>4</v>
      </c>
      <c r="BF9" s="349"/>
      <c r="BG9" s="335">
        <f t="shared" si="7"/>
        <v>5</v>
      </c>
      <c r="BH9" s="349"/>
      <c r="BI9" s="340">
        <f t="shared" si="8"/>
        <v>140</v>
      </c>
      <c r="BJ9" s="350">
        <f t="shared" si="9"/>
        <v>6.086956521739131</v>
      </c>
      <c r="BK9" s="350">
        <f t="shared" si="10"/>
        <v>6.086956521739131</v>
      </c>
      <c r="BL9" s="351" t="str">
        <f t="shared" si="11"/>
        <v>TBK</v>
      </c>
      <c r="BO9">
        <v>140</v>
      </c>
    </row>
    <row r="10" spans="1:67" ht="15" customHeight="1">
      <c r="A10" s="20">
        <v>4</v>
      </c>
      <c r="B10" s="21">
        <v>4</v>
      </c>
      <c r="C10" s="22" t="s">
        <v>30</v>
      </c>
      <c r="D10" s="23" t="s">
        <v>70</v>
      </c>
      <c r="E10" s="366" t="s">
        <v>301</v>
      </c>
      <c r="F10" s="278">
        <v>7</v>
      </c>
      <c r="G10" s="278">
        <v>7</v>
      </c>
      <c r="H10" s="278">
        <v>8</v>
      </c>
      <c r="I10" s="278">
        <v>7</v>
      </c>
      <c r="J10" s="278"/>
      <c r="K10" s="335">
        <f t="shared" si="0"/>
        <v>7</v>
      </c>
      <c r="L10" s="347"/>
      <c r="M10" s="348">
        <v>8</v>
      </c>
      <c r="N10" s="348">
        <v>9</v>
      </c>
      <c r="O10" s="278">
        <v>9</v>
      </c>
      <c r="P10" s="278"/>
      <c r="Q10" s="335">
        <f t="shared" si="1"/>
        <v>9</v>
      </c>
      <c r="R10" s="335"/>
      <c r="S10" s="278">
        <v>6</v>
      </c>
      <c r="T10" s="348">
        <v>8</v>
      </c>
      <c r="U10" s="278">
        <v>8</v>
      </c>
      <c r="V10" s="278"/>
      <c r="W10" s="335">
        <f t="shared" si="2"/>
        <v>8</v>
      </c>
      <c r="X10" s="335"/>
      <c r="Y10" s="278">
        <v>6</v>
      </c>
      <c r="Z10" s="348">
        <v>7</v>
      </c>
      <c r="AA10" s="278">
        <v>10</v>
      </c>
      <c r="AB10" s="278"/>
      <c r="AC10" s="335">
        <f t="shared" si="3"/>
        <v>9</v>
      </c>
      <c r="AD10" s="347"/>
      <c r="AE10" s="278">
        <v>8</v>
      </c>
      <c r="AF10" s="278">
        <v>8</v>
      </c>
      <c r="AG10" s="348">
        <v>9</v>
      </c>
      <c r="AH10" s="348">
        <v>7</v>
      </c>
      <c r="AI10" s="278">
        <v>6</v>
      </c>
      <c r="AJ10" s="278"/>
      <c r="AK10" s="335">
        <f t="shared" si="4"/>
        <v>7</v>
      </c>
      <c r="AL10" s="335"/>
      <c r="AM10" s="278">
        <v>7</v>
      </c>
      <c r="AN10" s="348">
        <v>7</v>
      </c>
      <c r="AO10" s="348">
        <v>7</v>
      </c>
      <c r="AP10" s="348">
        <v>8</v>
      </c>
      <c r="AQ10" s="278">
        <v>6</v>
      </c>
      <c r="AR10" s="278"/>
      <c r="AS10" s="335">
        <f t="shared" si="5"/>
        <v>6</v>
      </c>
      <c r="AT10" s="275"/>
      <c r="AU10" s="278">
        <v>6</v>
      </c>
      <c r="AV10" s="278">
        <v>8</v>
      </c>
      <c r="AW10" s="348">
        <v>7</v>
      </c>
      <c r="AX10" s="278">
        <v>7</v>
      </c>
      <c r="AY10" s="278"/>
      <c r="AZ10" s="335">
        <f t="shared" si="6"/>
        <v>7</v>
      </c>
      <c r="BA10" s="275"/>
      <c r="BB10" s="278">
        <v>6</v>
      </c>
      <c r="BC10" s="348">
        <v>8</v>
      </c>
      <c r="BD10" s="348">
        <v>7</v>
      </c>
      <c r="BE10" s="349">
        <v>6</v>
      </c>
      <c r="BF10" s="349"/>
      <c r="BG10" s="335">
        <f t="shared" si="7"/>
        <v>6</v>
      </c>
      <c r="BH10" s="349"/>
      <c r="BI10" s="340">
        <f t="shared" si="8"/>
        <v>164</v>
      </c>
      <c r="BJ10" s="350">
        <f t="shared" si="9"/>
        <v>7.130434782608695</v>
      </c>
      <c r="BK10" s="350">
        <f t="shared" si="10"/>
        <v>7.130434782608695</v>
      </c>
      <c r="BL10" s="351" t="str">
        <f t="shared" si="11"/>
        <v>Kh¸</v>
      </c>
      <c r="BO10">
        <v>164</v>
      </c>
    </row>
    <row r="11" spans="1:67" ht="15" customHeight="1">
      <c r="A11" s="20">
        <v>5</v>
      </c>
      <c r="B11" s="21">
        <v>5</v>
      </c>
      <c r="C11" s="22" t="s">
        <v>14</v>
      </c>
      <c r="D11" s="23" t="s">
        <v>7</v>
      </c>
      <c r="E11" s="366" t="s">
        <v>302</v>
      </c>
      <c r="F11" s="278">
        <v>6</v>
      </c>
      <c r="G11" s="278">
        <v>7</v>
      </c>
      <c r="H11" s="278">
        <v>7</v>
      </c>
      <c r="I11" s="278">
        <v>8</v>
      </c>
      <c r="J11" s="278"/>
      <c r="K11" s="335">
        <f t="shared" si="0"/>
        <v>8</v>
      </c>
      <c r="L11" s="347"/>
      <c r="M11" s="348">
        <v>8</v>
      </c>
      <c r="N11" s="348">
        <v>9</v>
      </c>
      <c r="O11" s="278">
        <v>9</v>
      </c>
      <c r="P11" s="278"/>
      <c r="Q11" s="335">
        <f t="shared" si="1"/>
        <v>9</v>
      </c>
      <c r="R11" s="335"/>
      <c r="S11" s="278">
        <v>8</v>
      </c>
      <c r="T11" s="348">
        <v>9</v>
      </c>
      <c r="U11" s="278">
        <v>8</v>
      </c>
      <c r="V11" s="278"/>
      <c r="W11" s="335">
        <f t="shared" si="2"/>
        <v>8</v>
      </c>
      <c r="X11" s="335"/>
      <c r="Y11" s="278">
        <v>6</v>
      </c>
      <c r="Z11" s="348">
        <v>8</v>
      </c>
      <c r="AA11" s="278">
        <v>9</v>
      </c>
      <c r="AB11" s="278"/>
      <c r="AC11" s="335">
        <f t="shared" si="3"/>
        <v>8</v>
      </c>
      <c r="AD11" s="347"/>
      <c r="AE11" s="278">
        <v>5</v>
      </c>
      <c r="AF11" s="278">
        <v>5</v>
      </c>
      <c r="AG11" s="348">
        <v>8</v>
      </c>
      <c r="AH11" s="348">
        <v>6</v>
      </c>
      <c r="AI11" s="278">
        <v>7</v>
      </c>
      <c r="AJ11" s="278"/>
      <c r="AK11" s="335">
        <f t="shared" si="4"/>
        <v>7</v>
      </c>
      <c r="AL11" s="335"/>
      <c r="AM11" s="278">
        <v>7</v>
      </c>
      <c r="AN11" s="348">
        <v>6</v>
      </c>
      <c r="AO11" s="348">
        <v>7</v>
      </c>
      <c r="AP11" s="348">
        <v>8</v>
      </c>
      <c r="AQ11" s="278">
        <v>6</v>
      </c>
      <c r="AR11" s="278"/>
      <c r="AS11" s="335">
        <f t="shared" si="5"/>
        <v>6</v>
      </c>
      <c r="AT11" s="275"/>
      <c r="AU11" s="278">
        <v>7</v>
      </c>
      <c r="AV11" s="278">
        <v>7</v>
      </c>
      <c r="AW11" s="348">
        <v>6</v>
      </c>
      <c r="AX11" s="278">
        <v>7</v>
      </c>
      <c r="AY11" s="278"/>
      <c r="AZ11" s="335">
        <f t="shared" si="6"/>
        <v>7</v>
      </c>
      <c r="BA11" s="275"/>
      <c r="BB11" s="278">
        <v>6</v>
      </c>
      <c r="BC11" s="348">
        <v>7</v>
      </c>
      <c r="BD11" s="348">
        <v>7</v>
      </c>
      <c r="BE11" s="349">
        <v>7</v>
      </c>
      <c r="BF11" s="349"/>
      <c r="BG11" s="335">
        <f t="shared" si="7"/>
        <v>7</v>
      </c>
      <c r="BH11" s="349"/>
      <c r="BI11" s="340">
        <f t="shared" si="8"/>
        <v>168</v>
      </c>
      <c r="BJ11" s="350">
        <f t="shared" si="9"/>
        <v>7.304347826086956</v>
      </c>
      <c r="BK11" s="350">
        <f t="shared" si="10"/>
        <v>7.304347826086956</v>
      </c>
      <c r="BL11" s="351" t="str">
        <f t="shared" si="11"/>
        <v>Kh¸</v>
      </c>
      <c r="BO11">
        <v>168</v>
      </c>
    </row>
    <row r="12" spans="1:67" ht="15" customHeight="1">
      <c r="A12" s="20">
        <v>6</v>
      </c>
      <c r="B12" s="21">
        <v>6</v>
      </c>
      <c r="C12" s="22" t="s">
        <v>30</v>
      </c>
      <c r="D12" s="23" t="s">
        <v>8</v>
      </c>
      <c r="E12" s="366" t="s">
        <v>303</v>
      </c>
      <c r="F12" s="278">
        <v>7</v>
      </c>
      <c r="G12" s="278">
        <v>7</v>
      </c>
      <c r="H12" s="278">
        <v>7</v>
      </c>
      <c r="I12" s="278">
        <v>7</v>
      </c>
      <c r="J12" s="278"/>
      <c r="K12" s="335">
        <f t="shared" si="0"/>
        <v>7</v>
      </c>
      <c r="L12" s="347"/>
      <c r="M12" s="348">
        <v>8</v>
      </c>
      <c r="N12" s="348">
        <v>8</v>
      </c>
      <c r="O12" s="278">
        <v>6</v>
      </c>
      <c r="P12" s="278"/>
      <c r="Q12" s="335">
        <f t="shared" si="1"/>
        <v>7</v>
      </c>
      <c r="R12" s="335"/>
      <c r="S12" s="278">
        <v>7</v>
      </c>
      <c r="T12" s="348">
        <v>10</v>
      </c>
      <c r="U12" s="278">
        <v>4</v>
      </c>
      <c r="V12" s="278"/>
      <c r="W12" s="335">
        <f t="shared" si="2"/>
        <v>5</v>
      </c>
      <c r="X12" s="335"/>
      <c r="Y12" s="278">
        <v>8</v>
      </c>
      <c r="Z12" s="348">
        <v>8</v>
      </c>
      <c r="AA12" s="278">
        <v>10</v>
      </c>
      <c r="AB12" s="278"/>
      <c r="AC12" s="335">
        <f t="shared" si="3"/>
        <v>9</v>
      </c>
      <c r="AD12" s="347"/>
      <c r="AE12" s="278">
        <v>5</v>
      </c>
      <c r="AF12" s="278">
        <v>7</v>
      </c>
      <c r="AG12" s="348">
        <v>8</v>
      </c>
      <c r="AH12" s="348">
        <v>7</v>
      </c>
      <c r="AI12" s="278">
        <v>5</v>
      </c>
      <c r="AJ12" s="278"/>
      <c r="AK12" s="335">
        <f t="shared" si="4"/>
        <v>6</v>
      </c>
      <c r="AL12" s="335"/>
      <c r="AM12" s="278">
        <v>7</v>
      </c>
      <c r="AN12" s="348">
        <v>6</v>
      </c>
      <c r="AO12" s="348">
        <v>7</v>
      </c>
      <c r="AP12" s="348">
        <v>7</v>
      </c>
      <c r="AQ12" s="278">
        <v>5</v>
      </c>
      <c r="AR12" s="278"/>
      <c r="AS12" s="335">
        <f t="shared" si="5"/>
        <v>6</v>
      </c>
      <c r="AT12" s="275"/>
      <c r="AU12" s="278">
        <v>5</v>
      </c>
      <c r="AV12" s="278">
        <v>7</v>
      </c>
      <c r="AW12" s="348">
        <v>7</v>
      </c>
      <c r="AX12" s="278">
        <v>7</v>
      </c>
      <c r="AY12" s="278"/>
      <c r="AZ12" s="335">
        <f t="shared" si="6"/>
        <v>7</v>
      </c>
      <c r="BA12" s="275"/>
      <c r="BB12" s="278">
        <v>6</v>
      </c>
      <c r="BC12" s="348">
        <v>7</v>
      </c>
      <c r="BD12" s="348">
        <v>8</v>
      </c>
      <c r="BE12" s="349">
        <v>6</v>
      </c>
      <c r="BF12" s="349"/>
      <c r="BG12" s="335">
        <f t="shared" si="7"/>
        <v>6</v>
      </c>
      <c r="BH12" s="349"/>
      <c r="BI12" s="340">
        <f t="shared" si="8"/>
        <v>150</v>
      </c>
      <c r="BJ12" s="350">
        <f t="shared" si="9"/>
        <v>6.521739130434782</v>
      </c>
      <c r="BK12" s="350">
        <f t="shared" si="10"/>
        <v>6.521739130434782</v>
      </c>
      <c r="BL12" s="351" t="str">
        <f t="shared" si="11"/>
        <v>TBK</v>
      </c>
      <c r="BO12">
        <v>150</v>
      </c>
    </row>
    <row r="13" spans="1:67" ht="14.25" customHeight="1">
      <c r="A13" s="20">
        <v>7</v>
      </c>
      <c r="B13" s="21">
        <v>7</v>
      </c>
      <c r="C13" s="22" t="s">
        <v>71</v>
      </c>
      <c r="D13" s="23" t="s">
        <v>8</v>
      </c>
      <c r="E13" s="366" t="s">
        <v>304</v>
      </c>
      <c r="F13" s="278">
        <v>7</v>
      </c>
      <c r="G13" s="278">
        <v>7</v>
      </c>
      <c r="H13" s="278">
        <v>8</v>
      </c>
      <c r="I13" s="278">
        <v>6</v>
      </c>
      <c r="J13" s="278"/>
      <c r="K13" s="335">
        <f t="shared" si="0"/>
        <v>6</v>
      </c>
      <c r="L13" s="347"/>
      <c r="M13" s="348">
        <v>9</v>
      </c>
      <c r="N13" s="348">
        <v>9</v>
      </c>
      <c r="O13" s="278">
        <v>8</v>
      </c>
      <c r="P13" s="278"/>
      <c r="Q13" s="335">
        <f t="shared" si="1"/>
        <v>8</v>
      </c>
      <c r="R13" s="335"/>
      <c r="S13" s="278">
        <v>8</v>
      </c>
      <c r="T13" s="348">
        <v>9</v>
      </c>
      <c r="U13" s="278">
        <v>8</v>
      </c>
      <c r="V13" s="278"/>
      <c r="W13" s="335">
        <f t="shared" si="2"/>
        <v>8</v>
      </c>
      <c r="X13" s="335"/>
      <c r="Y13" s="278">
        <v>7</v>
      </c>
      <c r="Z13" s="348">
        <v>8</v>
      </c>
      <c r="AA13" s="278">
        <v>4</v>
      </c>
      <c r="AB13" s="278"/>
      <c r="AC13" s="335">
        <f t="shared" si="3"/>
        <v>5</v>
      </c>
      <c r="AD13" s="347"/>
      <c r="AE13" s="278">
        <v>4</v>
      </c>
      <c r="AF13" s="278">
        <v>7</v>
      </c>
      <c r="AG13" s="348">
        <v>8</v>
      </c>
      <c r="AH13" s="348">
        <v>7</v>
      </c>
      <c r="AI13" s="278">
        <v>6</v>
      </c>
      <c r="AJ13" s="278"/>
      <c r="AK13" s="335">
        <f t="shared" si="4"/>
        <v>6</v>
      </c>
      <c r="AL13" s="335"/>
      <c r="AM13" s="278">
        <v>7</v>
      </c>
      <c r="AN13" s="348">
        <v>6</v>
      </c>
      <c r="AO13" s="348">
        <v>7</v>
      </c>
      <c r="AP13" s="348">
        <v>7</v>
      </c>
      <c r="AQ13" s="278">
        <v>4</v>
      </c>
      <c r="AR13" s="278"/>
      <c r="AS13" s="335">
        <f t="shared" si="5"/>
        <v>5</v>
      </c>
      <c r="AT13" s="275"/>
      <c r="AU13" s="278">
        <v>6</v>
      </c>
      <c r="AV13" s="278">
        <v>7</v>
      </c>
      <c r="AW13" s="348">
        <v>7</v>
      </c>
      <c r="AX13" s="278">
        <v>4</v>
      </c>
      <c r="AY13" s="278"/>
      <c r="AZ13" s="335">
        <f t="shared" si="6"/>
        <v>5</v>
      </c>
      <c r="BA13" s="275"/>
      <c r="BB13" s="278">
        <v>6</v>
      </c>
      <c r="BC13" s="348">
        <v>7</v>
      </c>
      <c r="BD13" s="348">
        <v>7</v>
      </c>
      <c r="BE13" s="349">
        <v>7</v>
      </c>
      <c r="BF13" s="349"/>
      <c r="BG13" s="335">
        <f t="shared" si="7"/>
        <v>7</v>
      </c>
      <c r="BH13" s="349"/>
      <c r="BI13" s="340">
        <f t="shared" si="8"/>
        <v>140</v>
      </c>
      <c r="BJ13" s="350">
        <f t="shared" si="9"/>
        <v>6.086956521739131</v>
      </c>
      <c r="BK13" s="350">
        <f t="shared" si="10"/>
        <v>6.086956521739131</v>
      </c>
      <c r="BL13" s="351" t="str">
        <f t="shared" si="11"/>
        <v>TBK</v>
      </c>
      <c r="BO13">
        <v>140</v>
      </c>
    </row>
    <row r="14" spans="1:67" ht="15.75" customHeight="1">
      <c r="A14" s="20">
        <v>8</v>
      </c>
      <c r="B14" s="21">
        <v>8</v>
      </c>
      <c r="C14" s="22" t="s">
        <v>20</v>
      </c>
      <c r="D14" s="23" t="s">
        <v>9</v>
      </c>
      <c r="E14" s="366" t="s">
        <v>305</v>
      </c>
      <c r="F14" s="278">
        <v>6</v>
      </c>
      <c r="G14" s="278">
        <v>7</v>
      </c>
      <c r="H14" s="278">
        <v>8</v>
      </c>
      <c r="I14" s="278">
        <v>7</v>
      </c>
      <c r="J14" s="278"/>
      <c r="K14" s="335">
        <f t="shared" si="0"/>
        <v>7</v>
      </c>
      <c r="L14" s="347"/>
      <c r="M14" s="348">
        <v>7</v>
      </c>
      <c r="N14" s="348">
        <v>8</v>
      </c>
      <c r="O14" s="278">
        <v>6</v>
      </c>
      <c r="P14" s="278"/>
      <c r="Q14" s="335">
        <f t="shared" si="1"/>
        <v>6</v>
      </c>
      <c r="R14" s="335"/>
      <c r="S14" s="278">
        <v>7</v>
      </c>
      <c r="T14" s="348">
        <v>8</v>
      </c>
      <c r="U14" s="278">
        <v>7</v>
      </c>
      <c r="V14" s="278"/>
      <c r="W14" s="335">
        <f t="shared" si="2"/>
        <v>7</v>
      </c>
      <c r="X14" s="335"/>
      <c r="Y14" s="278">
        <v>6</v>
      </c>
      <c r="Z14" s="348">
        <v>9</v>
      </c>
      <c r="AA14" s="278">
        <v>9</v>
      </c>
      <c r="AB14" s="278"/>
      <c r="AC14" s="335">
        <f t="shared" si="3"/>
        <v>9</v>
      </c>
      <c r="AD14" s="347"/>
      <c r="AE14" s="278">
        <v>5</v>
      </c>
      <c r="AF14" s="278">
        <v>5</v>
      </c>
      <c r="AG14" s="348">
        <v>8</v>
      </c>
      <c r="AH14" s="348">
        <v>7</v>
      </c>
      <c r="AI14" s="278">
        <v>5</v>
      </c>
      <c r="AJ14" s="278"/>
      <c r="AK14" s="335">
        <f t="shared" si="4"/>
        <v>5</v>
      </c>
      <c r="AL14" s="335"/>
      <c r="AM14" s="278">
        <v>7</v>
      </c>
      <c r="AN14" s="348">
        <v>7</v>
      </c>
      <c r="AO14" s="348">
        <v>6</v>
      </c>
      <c r="AP14" s="348">
        <v>8</v>
      </c>
      <c r="AQ14" s="278">
        <v>7</v>
      </c>
      <c r="AR14" s="278"/>
      <c r="AS14" s="335">
        <f t="shared" si="5"/>
        <v>7</v>
      </c>
      <c r="AT14" s="275"/>
      <c r="AU14" s="278">
        <v>6</v>
      </c>
      <c r="AV14" s="278">
        <v>8</v>
      </c>
      <c r="AW14" s="348">
        <v>8</v>
      </c>
      <c r="AX14" s="278">
        <v>7</v>
      </c>
      <c r="AY14" s="278"/>
      <c r="AZ14" s="335">
        <f t="shared" si="6"/>
        <v>7</v>
      </c>
      <c r="BA14" s="275"/>
      <c r="BB14" s="278">
        <v>5</v>
      </c>
      <c r="BC14" s="348">
        <v>7</v>
      </c>
      <c r="BD14" s="348">
        <v>6</v>
      </c>
      <c r="BE14" s="349">
        <v>7</v>
      </c>
      <c r="BF14" s="349"/>
      <c r="BG14" s="335">
        <f t="shared" si="7"/>
        <v>7</v>
      </c>
      <c r="BH14" s="349"/>
      <c r="BI14" s="340">
        <f t="shared" si="8"/>
        <v>155</v>
      </c>
      <c r="BJ14" s="350">
        <f t="shared" si="9"/>
        <v>6.739130434782608</v>
      </c>
      <c r="BK14" s="350">
        <f t="shared" si="10"/>
        <v>6.739130434782608</v>
      </c>
      <c r="BL14" s="351" t="str">
        <f t="shared" si="11"/>
        <v>TBK</v>
      </c>
      <c r="BO14">
        <v>155</v>
      </c>
    </row>
    <row r="15" spans="1:67" ht="15" customHeight="1">
      <c r="A15" s="20">
        <v>9</v>
      </c>
      <c r="B15" s="21">
        <v>9</v>
      </c>
      <c r="C15" s="22" t="s">
        <v>72</v>
      </c>
      <c r="D15" s="23" t="s">
        <v>24</v>
      </c>
      <c r="E15" s="366" t="s">
        <v>306</v>
      </c>
      <c r="F15" s="278">
        <v>7</v>
      </c>
      <c r="G15" s="278">
        <v>7</v>
      </c>
      <c r="H15" s="278">
        <v>7</v>
      </c>
      <c r="I15" s="278">
        <v>8</v>
      </c>
      <c r="J15" s="278"/>
      <c r="K15" s="335">
        <f t="shared" si="0"/>
        <v>8</v>
      </c>
      <c r="L15" s="347"/>
      <c r="M15" s="348">
        <v>7</v>
      </c>
      <c r="N15" s="348">
        <v>8</v>
      </c>
      <c r="O15" s="278">
        <v>6</v>
      </c>
      <c r="P15" s="278"/>
      <c r="Q15" s="335">
        <f t="shared" si="1"/>
        <v>6</v>
      </c>
      <c r="R15" s="335"/>
      <c r="S15" s="278">
        <v>8</v>
      </c>
      <c r="T15" s="348">
        <v>7</v>
      </c>
      <c r="U15" s="278">
        <v>8</v>
      </c>
      <c r="V15" s="278"/>
      <c r="W15" s="335">
        <f t="shared" si="2"/>
        <v>8</v>
      </c>
      <c r="X15" s="335"/>
      <c r="Y15" s="278">
        <v>8</v>
      </c>
      <c r="Z15" s="348">
        <v>8</v>
      </c>
      <c r="AA15" s="278">
        <v>7</v>
      </c>
      <c r="AB15" s="278"/>
      <c r="AC15" s="335">
        <f t="shared" si="3"/>
        <v>7</v>
      </c>
      <c r="AD15" s="347"/>
      <c r="AE15" s="278">
        <v>6</v>
      </c>
      <c r="AF15" s="278">
        <v>6</v>
      </c>
      <c r="AG15" s="348">
        <v>8</v>
      </c>
      <c r="AH15" s="348">
        <v>7</v>
      </c>
      <c r="AI15" s="278">
        <v>9</v>
      </c>
      <c r="AJ15" s="278"/>
      <c r="AK15" s="335">
        <f t="shared" si="4"/>
        <v>8</v>
      </c>
      <c r="AL15" s="335"/>
      <c r="AM15" s="278">
        <v>7</v>
      </c>
      <c r="AN15" s="348">
        <v>8</v>
      </c>
      <c r="AO15" s="348">
        <v>7</v>
      </c>
      <c r="AP15" s="348">
        <v>7</v>
      </c>
      <c r="AQ15" s="278">
        <v>7</v>
      </c>
      <c r="AR15" s="278"/>
      <c r="AS15" s="335">
        <f t="shared" si="5"/>
        <v>7</v>
      </c>
      <c r="AT15" s="275"/>
      <c r="AU15" s="278">
        <v>5</v>
      </c>
      <c r="AV15" s="278">
        <v>7</v>
      </c>
      <c r="AW15" s="348">
        <v>6</v>
      </c>
      <c r="AX15" s="278">
        <v>6</v>
      </c>
      <c r="AY15" s="278"/>
      <c r="AZ15" s="335">
        <f t="shared" si="6"/>
        <v>6</v>
      </c>
      <c r="BA15" s="275"/>
      <c r="BB15" s="278">
        <v>5</v>
      </c>
      <c r="BC15" s="348">
        <v>6</v>
      </c>
      <c r="BD15" s="348">
        <v>7</v>
      </c>
      <c r="BE15" s="349">
        <v>8</v>
      </c>
      <c r="BF15" s="349"/>
      <c r="BG15" s="335">
        <f t="shared" si="7"/>
        <v>7</v>
      </c>
      <c r="BH15" s="349"/>
      <c r="BI15" s="340">
        <f t="shared" si="8"/>
        <v>165</v>
      </c>
      <c r="BJ15" s="350">
        <f t="shared" si="9"/>
        <v>7.173913043478261</v>
      </c>
      <c r="BK15" s="350">
        <f t="shared" si="10"/>
        <v>7.173913043478261</v>
      </c>
      <c r="BL15" s="351" t="str">
        <f t="shared" si="11"/>
        <v>Kh¸</v>
      </c>
      <c r="BO15">
        <v>165</v>
      </c>
    </row>
    <row r="16" spans="1:67" ht="15" customHeight="1">
      <c r="A16" s="20">
        <v>10</v>
      </c>
      <c r="B16" s="21">
        <v>10</v>
      </c>
      <c r="C16" s="22" t="s">
        <v>30</v>
      </c>
      <c r="D16" s="23" t="s">
        <v>73</v>
      </c>
      <c r="E16" s="366" t="s">
        <v>307</v>
      </c>
      <c r="F16" s="278">
        <v>6</v>
      </c>
      <c r="G16" s="278">
        <v>7</v>
      </c>
      <c r="H16" s="278">
        <v>7</v>
      </c>
      <c r="I16" s="278">
        <v>7</v>
      </c>
      <c r="J16" s="278"/>
      <c r="K16" s="335">
        <f t="shared" si="0"/>
        <v>7</v>
      </c>
      <c r="L16" s="347"/>
      <c r="M16" s="348">
        <v>7</v>
      </c>
      <c r="N16" s="348">
        <v>9</v>
      </c>
      <c r="O16" s="278">
        <v>8</v>
      </c>
      <c r="P16" s="278"/>
      <c r="Q16" s="335">
        <f t="shared" si="1"/>
        <v>8</v>
      </c>
      <c r="R16" s="335"/>
      <c r="S16" s="278">
        <v>8</v>
      </c>
      <c r="T16" s="348">
        <v>8</v>
      </c>
      <c r="U16" s="278">
        <v>7</v>
      </c>
      <c r="V16" s="278"/>
      <c r="W16" s="335">
        <f t="shared" si="2"/>
        <v>7</v>
      </c>
      <c r="X16" s="335"/>
      <c r="Y16" s="278">
        <v>8</v>
      </c>
      <c r="Z16" s="348">
        <v>8</v>
      </c>
      <c r="AA16" s="278">
        <v>9</v>
      </c>
      <c r="AB16" s="278"/>
      <c r="AC16" s="335">
        <f t="shared" si="3"/>
        <v>9</v>
      </c>
      <c r="AD16" s="347"/>
      <c r="AE16" s="278">
        <v>7</v>
      </c>
      <c r="AF16" s="278">
        <v>9</v>
      </c>
      <c r="AG16" s="348">
        <v>9</v>
      </c>
      <c r="AH16" s="348">
        <v>8</v>
      </c>
      <c r="AI16" s="278">
        <v>7</v>
      </c>
      <c r="AJ16" s="278"/>
      <c r="AK16" s="335">
        <f t="shared" si="4"/>
        <v>7</v>
      </c>
      <c r="AL16" s="335"/>
      <c r="AM16" s="278">
        <v>7</v>
      </c>
      <c r="AN16" s="348">
        <v>6</v>
      </c>
      <c r="AO16" s="348">
        <v>8</v>
      </c>
      <c r="AP16" s="348">
        <v>8</v>
      </c>
      <c r="AQ16" s="278">
        <v>6</v>
      </c>
      <c r="AR16" s="278"/>
      <c r="AS16" s="335">
        <f t="shared" si="5"/>
        <v>6</v>
      </c>
      <c r="AT16" s="275"/>
      <c r="AU16" s="278">
        <v>7</v>
      </c>
      <c r="AV16" s="278">
        <v>6</v>
      </c>
      <c r="AW16" s="348">
        <v>7</v>
      </c>
      <c r="AX16" s="278">
        <v>6</v>
      </c>
      <c r="AY16" s="278"/>
      <c r="AZ16" s="335">
        <f t="shared" si="6"/>
        <v>6</v>
      </c>
      <c r="BA16" s="275"/>
      <c r="BB16" s="278">
        <v>6</v>
      </c>
      <c r="BC16" s="348">
        <v>7</v>
      </c>
      <c r="BD16" s="348">
        <v>6</v>
      </c>
      <c r="BE16" s="349">
        <v>8</v>
      </c>
      <c r="BF16" s="349"/>
      <c r="BG16" s="335">
        <f t="shared" si="7"/>
        <v>8</v>
      </c>
      <c r="BH16" s="349"/>
      <c r="BI16" s="340">
        <f t="shared" si="8"/>
        <v>163</v>
      </c>
      <c r="BJ16" s="350">
        <f t="shared" si="9"/>
        <v>7.086956521739131</v>
      </c>
      <c r="BK16" s="350">
        <f t="shared" si="10"/>
        <v>7.086956521739131</v>
      </c>
      <c r="BL16" s="351" t="str">
        <f t="shared" si="11"/>
        <v>Kh¸</v>
      </c>
      <c r="BO16">
        <v>163</v>
      </c>
    </row>
    <row r="17" spans="1:67" ht="15" customHeight="1">
      <c r="A17" s="20">
        <v>11</v>
      </c>
      <c r="B17" s="21">
        <v>11</v>
      </c>
      <c r="C17" s="22" t="s">
        <v>74</v>
      </c>
      <c r="D17" s="23" t="s">
        <v>25</v>
      </c>
      <c r="E17" s="366" t="s">
        <v>308</v>
      </c>
      <c r="F17" s="278">
        <v>7</v>
      </c>
      <c r="G17" s="278">
        <v>7</v>
      </c>
      <c r="H17" s="278">
        <v>8</v>
      </c>
      <c r="I17" s="278">
        <v>5</v>
      </c>
      <c r="J17" s="278"/>
      <c r="K17" s="335">
        <f t="shared" si="0"/>
        <v>6</v>
      </c>
      <c r="L17" s="347"/>
      <c r="M17" s="348">
        <v>8</v>
      </c>
      <c r="N17" s="348">
        <v>9</v>
      </c>
      <c r="O17" s="278">
        <v>7</v>
      </c>
      <c r="P17" s="278"/>
      <c r="Q17" s="335">
        <f t="shared" si="1"/>
        <v>7</v>
      </c>
      <c r="R17" s="335"/>
      <c r="S17" s="278">
        <v>8</v>
      </c>
      <c r="T17" s="348">
        <v>9</v>
      </c>
      <c r="U17" s="278">
        <v>7</v>
      </c>
      <c r="V17" s="278"/>
      <c r="W17" s="335">
        <f t="shared" si="2"/>
        <v>7</v>
      </c>
      <c r="X17" s="335"/>
      <c r="Y17" s="278">
        <v>6</v>
      </c>
      <c r="Z17" s="348">
        <v>8</v>
      </c>
      <c r="AA17" s="278">
        <v>7</v>
      </c>
      <c r="AB17" s="278"/>
      <c r="AC17" s="335">
        <f t="shared" si="3"/>
        <v>7</v>
      </c>
      <c r="AD17" s="347"/>
      <c r="AE17" s="278">
        <v>5</v>
      </c>
      <c r="AF17" s="278">
        <v>7</v>
      </c>
      <c r="AG17" s="348">
        <v>8</v>
      </c>
      <c r="AH17" s="348">
        <v>6</v>
      </c>
      <c r="AI17" s="278">
        <v>5</v>
      </c>
      <c r="AJ17" s="278"/>
      <c r="AK17" s="335">
        <f t="shared" si="4"/>
        <v>5</v>
      </c>
      <c r="AL17" s="335"/>
      <c r="AM17" s="278">
        <v>7</v>
      </c>
      <c r="AN17" s="348">
        <v>7</v>
      </c>
      <c r="AO17" s="348">
        <v>7</v>
      </c>
      <c r="AP17" s="348">
        <v>6</v>
      </c>
      <c r="AQ17" s="278">
        <v>6</v>
      </c>
      <c r="AR17" s="278"/>
      <c r="AS17" s="335">
        <f t="shared" si="5"/>
        <v>6</v>
      </c>
      <c r="AT17" s="275"/>
      <c r="AU17" s="278">
        <v>6</v>
      </c>
      <c r="AV17" s="278">
        <v>8</v>
      </c>
      <c r="AW17" s="348">
        <v>7</v>
      </c>
      <c r="AX17" s="278">
        <v>5</v>
      </c>
      <c r="AY17" s="278"/>
      <c r="AZ17" s="335">
        <f t="shared" si="6"/>
        <v>6</v>
      </c>
      <c r="BA17" s="275"/>
      <c r="BB17" s="278">
        <v>6</v>
      </c>
      <c r="BC17" s="348">
        <v>7</v>
      </c>
      <c r="BD17" s="348">
        <v>8</v>
      </c>
      <c r="BE17" s="349">
        <v>7</v>
      </c>
      <c r="BF17" s="349"/>
      <c r="BG17" s="335">
        <f t="shared" si="7"/>
        <v>7</v>
      </c>
      <c r="BH17" s="349"/>
      <c r="BI17" s="340">
        <f t="shared" si="8"/>
        <v>143</v>
      </c>
      <c r="BJ17" s="350">
        <f t="shared" si="9"/>
        <v>6.217391304347826</v>
      </c>
      <c r="BK17" s="350">
        <f t="shared" si="10"/>
        <v>6.217391304347826</v>
      </c>
      <c r="BL17" s="351" t="str">
        <f t="shared" si="11"/>
        <v>TBK</v>
      </c>
      <c r="BO17">
        <v>143</v>
      </c>
    </row>
    <row r="18" spans="1:67" ht="15" customHeight="1">
      <c r="A18" s="20">
        <v>12</v>
      </c>
      <c r="B18" s="21">
        <v>12</v>
      </c>
      <c r="C18" s="22" t="s">
        <v>75</v>
      </c>
      <c r="D18" s="23" t="s">
        <v>76</v>
      </c>
      <c r="E18" s="366" t="s">
        <v>309</v>
      </c>
      <c r="F18" s="278">
        <v>7</v>
      </c>
      <c r="G18" s="278">
        <v>6</v>
      </c>
      <c r="H18" s="278">
        <v>7</v>
      </c>
      <c r="I18" s="278">
        <v>7</v>
      </c>
      <c r="J18" s="278"/>
      <c r="K18" s="335">
        <f t="shared" si="0"/>
        <v>7</v>
      </c>
      <c r="L18" s="347"/>
      <c r="M18" s="348">
        <v>6</v>
      </c>
      <c r="N18" s="348">
        <v>7</v>
      </c>
      <c r="O18" s="278">
        <v>8</v>
      </c>
      <c r="P18" s="278"/>
      <c r="Q18" s="335">
        <f t="shared" si="1"/>
        <v>8</v>
      </c>
      <c r="R18" s="335"/>
      <c r="S18" s="278">
        <v>6</v>
      </c>
      <c r="T18" s="348">
        <v>7</v>
      </c>
      <c r="U18" s="278">
        <v>6</v>
      </c>
      <c r="V18" s="278"/>
      <c r="W18" s="335">
        <f t="shared" si="2"/>
        <v>6</v>
      </c>
      <c r="X18" s="335"/>
      <c r="Y18" s="278">
        <v>8</v>
      </c>
      <c r="Z18" s="348">
        <v>7</v>
      </c>
      <c r="AA18" s="278">
        <v>4</v>
      </c>
      <c r="AB18" s="278"/>
      <c r="AC18" s="335">
        <f t="shared" si="3"/>
        <v>5</v>
      </c>
      <c r="AD18" s="347"/>
      <c r="AE18" s="278">
        <v>5</v>
      </c>
      <c r="AF18" s="278">
        <v>6</v>
      </c>
      <c r="AG18" s="348">
        <v>7</v>
      </c>
      <c r="AH18" s="348">
        <v>6</v>
      </c>
      <c r="AI18" s="278">
        <v>5</v>
      </c>
      <c r="AJ18" s="278"/>
      <c r="AK18" s="335">
        <f t="shared" si="4"/>
        <v>5</v>
      </c>
      <c r="AL18" s="335"/>
      <c r="AM18" s="278">
        <v>6</v>
      </c>
      <c r="AN18" s="348">
        <v>7</v>
      </c>
      <c r="AO18" s="348">
        <v>7</v>
      </c>
      <c r="AP18" s="348">
        <v>8</v>
      </c>
      <c r="AQ18" s="278">
        <v>7</v>
      </c>
      <c r="AR18" s="278"/>
      <c r="AS18" s="335">
        <f t="shared" si="5"/>
        <v>7</v>
      </c>
      <c r="AT18" s="275"/>
      <c r="AU18" s="278">
        <v>6</v>
      </c>
      <c r="AV18" s="278">
        <v>7</v>
      </c>
      <c r="AW18" s="348">
        <v>7</v>
      </c>
      <c r="AX18" s="278">
        <v>7</v>
      </c>
      <c r="AY18" s="278"/>
      <c r="AZ18" s="335">
        <f t="shared" si="6"/>
        <v>7</v>
      </c>
      <c r="BA18" s="275"/>
      <c r="BB18" s="278">
        <v>4</v>
      </c>
      <c r="BC18" s="348">
        <v>6</v>
      </c>
      <c r="BD18" s="348">
        <v>6</v>
      </c>
      <c r="BE18" s="349">
        <v>6</v>
      </c>
      <c r="BF18" s="349"/>
      <c r="BG18" s="335">
        <f t="shared" si="7"/>
        <v>6</v>
      </c>
      <c r="BH18" s="349"/>
      <c r="BI18" s="340">
        <f t="shared" si="8"/>
        <v>146</v>
      </c>
      <c r="BJ18" s="350">
        <f t="shared" si="9"/>
        <v>6.3478260869565215</v>
      </c>
      <c r="BK18" s="350">
        <f t="shared" si="10"/>
        <v>6.3478260869565215</v>
      </c>
      <c r="BL18" s="351" t="str">
        <f t="shared" si="11"/>
        <v>TBK</v>
      </c>
      <c r="BO18">
        <v>146</v>
      </c>
    </row>
    <row r="19" spans="1:67" ht="14.25" customHeight="1">
      <c r="A19" s="20">
        <v>13</v>
      </c>
      <c r="B19" s="21">
        <v>13</v>
      </c>
      <c r="C19" s="22" t="s">
        <v>78</v>
      </c>
      <c r="D19" s="23" t="s">
        <v>77</v>
      </c>
      <c r="E19" s="366" t="s">
        <v>310</v>
      </c>
      <c r="F19" s="278">
        <v>6</v>
      </c>
      <c r="G19" s="278">
        <v>7</v>
      </c>
      <c r="H19" s="278">
        <v>8</v>
      </c>
      <c r="I19" s="278">
        <v>7</v>
      </c>
      <c r="J19" s="278"/>
      <c r="K19" s="335">
        <f t="shared" si="0"/>
        <v>7</v>
      </c>
      <c r="L19" s="347"/>
      <c r="M19" s="348">
        <v>8</v>
      </c>
      <c r="N19" s="348">
        <v>8</v>
      </c>
      <c r="O19" s="278">
        <v>6</v>
      </c>
      <c r="P19" s="278"/>
      <c r="Q19" s="335">
        <f t="shared" si="1"/>
        <v>7</v>
      </c>
      <c r="R19" s="335"/>
      <c r="S19" s="278">
        <v>8</v>
      </c>
      <c r="T19" s="348">
        <v>7</v>
      </c>
      <c r="U19" s="278">
        <v>6</v>
      </c>
      <c r="V19" s="278"/>
      <c r="W19" s="335">
        <f t="shared" si="2"/>
        <v>6</v>
      </c>
      <c r="X19" s="335"/>
      <c r="Y19" s="278">
        <v>8</v>
      </c>
      <c r="Z19" s="348">
        <v>9</v>
      </c>
      <c r="AA19" s="278">
        <v>8</v>
      </c>
      <c r="AB19" s="278"/>
      <c r="AC19" s="335">
        <f t="shared" si="3"/>
        <v>8</v>
      </c>
      <c r="AD19" s="347"/>
      <c r="AE19" s="278">
        <v>8</v>
      </c>
      <c r="AF19" s="278">
        <v>6</v>
      </c>
      <c r="AG19" s="348">
        <v>8</v>
      </c>
      <c r="AH19" s="348">
        <v>7</v>
      </c>
      <c r="AI19" s="278">
        <v>5</v>
      </c>
      <c r="AJ19" s="278"/>
      <c r="AK19" s="335">
        <f t="shared" si="4"/>
        <v>6</v>
      </c>
      <c r="AL19" s="335"/>
      <c r="AM19" s="278">
        <v>7</v>
      </c>
      <c r="AN19" s="348">
        <v>7</v>
      </c>
      <c r="AO19" s="348">
        <v>5</v>
      </c>
      <c r="AP19" s="348">
        <v>8</v>
      </c>
      <c r="AQ19" s="278">
        <v>6</v>
      </c>
      <c r="AR19" s="278"/>
      <c r="AS19" s="335">
        <f t="shared" si="5"/>
        <v>6</v>
      </c>
      <c r="AT19" s="275"/>
      <c r="AU19" s="278">
        <v>7</v>
      </c>
      <c r="AV19" s="278">
        <v>7</v>
      </c>
      <c r="AW19" s="348">
        <v>7</v>
      </c>
      <c r="AX19" s="278">
        <v>5</v>
      </c>
      <c r="AY19" s="278"/>
      <c r="AZ19" s="335">
        <f t="shared" si="6"/>
        <v>6</v>
      </c>
      <c r="BA19" s="275"/>
      <c r="BB19" s="278">
        <v>7</v>
      </c>
      <c r="BC19" s="348">
        <v>8</v>
      </c>
      <c r="BD19" s="348">
        <v>7</v>
      </c>
      <c r="BE19" s="349">
        <v>6</v>
      </c>
      <c r="BF19" s="349"/>
      <c r="BG19" s="335">
        <f t="shared" si="7"/>
        <v>6</v>
      </c>
      <c r="BH19" s="349"/>
      <c r="BI19" s="340">
        <f t="shared" si="8"/>
        <v>147</v>
      </c>
      <c r="BJ19" s="350">
        <f t="shared" si="9"/>
        <v>6.391304347826087</v>
      </c>
      <c r="BK19" s="350">
        <f t="shared" si="10"/>
        <v>6.391304347826087</v>
      </c>
      <c r="BL19" s="351" t="str">
        <f t="shared" si="11"/>
        <v>TBK</v>
      </c>
      <c r="BO19">
        <v>147</v>
      </c>
    </row>
    <row r="20" spans="1:67" ht="15" customHeight="1">
      <c r="A20" s="20">
        <v>14</v>
      </c>
      <c r="B20" s="21">
        <v>14</v>
      </c>
      <c r="C20" s="22" t="s">
        <v>30</v>
      </c>
      <c r="D20" s="23" t="s">
        <v>79</v>
      </c>
      <c r="E20" s="366" t="s">
        <v>311</v>
      </c>
      <c r="F20" s="278">
        <v>7</v>
      </c>
      <c r="G20" s="278">
        <v>7</v>
      </c>
      <c r="H20" s="278">
        <v>7</v>
      </c>
      <c r="I20" s="278">
        <v>7</v>
      </c>
      <c r="J20" s="278"/>
      <c r="K20" s="335">
        <f t="shared" si="0"/>
        <v>7</v>
      </c>
      <c r="L20" s="347"/>
      <c r="M20" s="348">
        <v>8</v>
      </c>
      <c r="N20" s="348">
        <v>9</v>
      </c>
      <c r="O20" s="278">
        <v>8</v>
      </c>
      <c r="P20" s="278"/>
      <c r="Q20" s="335">
        <f t="shared" si="1"/>
        <v>8</v>
      </c>
      <c r="R20" s="335"/>
      <c r="S20" s="278">
        <v>8</v>
      </c>
      <c r="T20" s="348">
        <v>9</v>
      </c>
      <c r="U20" s="278">
        <v>9</v>
      </c>
      <c r="V20" s="278"/>
      <c r="W20" s="335">
        <f t="shared" si="2"/>
        <v>9</v>
      </c>
      <c r="X20" s="335"/>
      <c r="Y20" s="278">
        <v>8</v>
      </c>
      <c r="Z20" s="348">
        <v>8</v>
      </c>
      <c r="AA20" s="278">
        <v>10</v>
      </c>
      <c r="AB20" s="278"/>
      <c r="AC20" s="335">
        <f t="shared" si="3"/>
        <v>9</v>
      </c>
      <c r="AD20" s="347"/>
      <c r="AE20" s="278">
        <v>9</v>
      </c>
      <c r="AF20" s="278">
        <v>8</v>
      </c>
      <c r="AG20" s="348">
        <v>8</v>
      </c>
      <c r="AH20" s="348">
        <v>7</v>
      </c>
      <c r="AI20" s="278">
        <v>5</v>
      </c>
      <c r="AJ20" s="278"/>
      <c r="AK20" s="335">
        <f t="shared" si="4"/>
        <v>6</v>
      </c>
      <c r="AL20" s="335"/>
      <c r="AM20" s="278">
        <v>7</v>
      </c>
      <c r="AN20" s="348">
        <v>7</v>
      </c>
      <c r="AO20" s="348">
        <v>7</v>
      </c>
      <c r="AP20" s="348">
        <v>8</v>
      </c>
      <c r="AQ20" s="278">
        <v>7</v>
      </c>
      <c r="AR20" s="278"/>
      <c r="AS20" s="335">
        <f t="shared" si="5"/>
        <v>7</v>
      </c>
      <c r="AT20" s="275"/>
      <c r="AU20" s="278">
        <v>7</v>
      </c>
      <c r="AV20" s="278">
        <v>8</v>
      </c>
      <c r="AW20" s="348">
        <v>7</v>
      </c>
      <c r="AX20" s="278">
        <v>7</v>
      </c>
      <c r="AY20" s="278"/>
      <c r="AZ20" s="335">
        <f t="shared" si="6"/>
        <v>7</v>
      </c>
      <c r="BA20" s="275"/>
      <c r="BB20" s="278">
        <v>5</v>
      </c>
      <c r="BC20" s="348">
        <v>6</v>
      </c>
      <c r="BD20" s="348">
        <v>7</v>
      </c>
      <c r="BE20" s="349">
        <v>9</v>
      </c>
      <c r="BF20" s="349"/>
      <c r="BG20" s="335">
        <f t="shared" si="7"/>
        <v>8</v>
      </c>
      <c r="BH20" s="349"/>
      <c r="BI20" s="340">
        <f t="shared" si="8"/>
        <v>170</v>
      </c>
      <c r="BJ20" s="350">
        <f t="shared" si="9"/>
        <v>7.391304347826087</v>
      </c>
      <c r="BK20" s="350">
        <f t="shared" si="10"/>
        <v>7.391304347826087</v>
      </c>
      <c r="BL20" s="351" t="str">
        <f t="shared" si="11"/>
        <v>Kh¸</v>
      </c>
      <c r="BO20">
        <v>170</v>
      </c>
    </row>
    <row r="21" spans="1:67" ht="15" customHeight="1">
      <c r="A21" s="20">
        <v>15</v>
      </c>
      <c r="B21" s="21">
        <v>15</v>
      </c>
      <c r="C21" s="22" t="s">
        <v>30</v>
      </c>
      <c r="D21" s="23" t="s">
        <v>80</v>
      </c>
      <c r="E21" s="366" t="s">
        <v>312</v>
      </c>
      <c r="F21" s="278">
        <v>7</v>
      </c>
      <c r="G21" s="278">
        <v>7</v>
      </c>
      <c r="H21" s="278">
        <v>7</v>
      </c>
      <c r="I21" s="278">
        <v>6</v>
      </c>
      <c r="J21" s="278"/>
      <c r="K21" s="335">
        <f t="shared" si="0"/>
        <v>6</v>
      </c>
      <c r="L21" s="347"/>
      <c r="M21" s="348">
        <v>7</v>
      </c>
      <c r="N21" s="348">
        <v>9</v>
      </c>
      <c r="O21" s="278">
        <v>6</v>
      </c>
      <c r="P21" s="278"/>
      <c r="Q21" s="335">
        <f t="shared" si="1"/>
        <v>7</v>
      </c>
      <c r="R21" s="335"/>
      <c r="S21" s="278">
        <v>8</v>
      </c>
      <c r="T21" s="348">
        <v>9</v>
      </c>
      <c r="U21" s="278">
        <v>8</v>
      </c>
      <c r="V21" s="278"/>
      <c r="W21" s="335">
        <f t="shared" si="2"/>
        <v>8</v>
      </c>
      <c r="X21" s="335"/>
      <c r="Y21" s="278">
        <v>8</v>
      </c>
      <c r="Z21" s="348">
        <v>8</v>
      </c>
      <c r="AA21" s="278">
        <v>9</v>
      </c>
      <c r="AB21" s="278"/>
      <c r="AC21" s="335">
        <f t="shared" si="3"/>
        <v>9</v>
      </c>
      <c r="AD21" s="347"/>
      <c r="AE21" s="278">
        <v>8</v>
      </c>
      <c r="AF21" s="278">
        <v>8</v>
      </c>
      <c r="AG21" s="348">
        <v>8</v>
      </c>
      <c r="AH21" s="348">
        <v>7</v>
      </c>
      <c r="AI21" s="278">
        <v>9</v>
      </c>
      <c r="AJ21" s="278"/>
      <c r="AK21" s="335">
        <f t="shared" si="4"/>
        <v>9</v>
      </c>
      <c r="AL21" s="335"/>
      <c r="AM21" s="278">
        <v>6</v>
      </c>
      <c r="AN21" s="348">
        <v>8</v>
      </c>
      <c r="AO21" s="348">
        <v>7</v>
      </c>
      <c r="AP21" s="348">
        <v>8</v>
      </c>
      <c r="AQ21" s="278">
        <v>6</v>
      </c>
      <c r="AR21" s="278"/>
      <c r="AS21" s="335">
        <f t="shared" si="5"/>
        <v>6</v>
      </c>
      <c r="AT21" s="275"/>
      <c r="AU21" s="278">
        <v>6</v>
      </c>
      <c r="AV21" s="278">
        <v>6</v>
      </c>
      <c r="AW21" s="348">
        <v>6</v>
      </c>
      <c r="AX21" s="278">
        <v>7</v>
      </c>
      <c r="AY21" s="278"/>
      <c r="AZ21" s="335">
        <f t="shared" si="6"/>
        <v>7</v>
      </c>
      <c r="BA21" s="275"/>
      <c r="BB21" s="278">
        <v>6</v>
      </c>
      <c r="BC21" s="348">
        <v>6</v>
      </c>
      <c r="BD21" s="348">
        <v>7</v>
      </c>
      <c r="BE21" s="349">
        <v>7</v>
      </c>
      <c r="BF21" s="349"/>
      <c r="BG21" s="335">
        <f t="shared" si="7"/>
        <v>7</v>
      </c>
      <c r="BH21" s="349"/>
      <c r="BI21" s="340">
        <f t="shared" si="8"/>
        <v>168</v>
      </c>
      <c r="BJ21" s="350">
        <f t="shared" si="9"/>
        <v>7.304347826086956</v>
      </c>
      <c r="BK21" s="350">
        <f t="shared" si="10"/>
        <v>7.304347826086956</v>
      </c>
      <c r="BL21" s="351" t="str">
        <f t="shared" si="11"/>
        <v>Kh¸</v>
      </c>
      <c r="BO21">
        <v>168</v>
      </c>
    </row>
    <row r="22" spans="1:67" ht="15" customHeight="1">
      <c r="A22" s="20">
        <v>16</v>
      </c>
      <c r="B22" s="21">
        <v>16</v>
      </c>
      <c r="C22" s="22" t="s">
        <v>14</v>
      </c>
      <c r="D22" s="23" t="s">
        <v>37</v>
      </c>
      <c r="E22" s="366" t="s">
        <v>313</v>
      </c>
      <c r="F22" s="278">
        <v>6</v>
      </c>
      <c r="G22" s="278">
        <v>8</v>
      </c>
      <c r="H22" s="278">
        <v>7</v>
      </c>
      <c r="I22" s="278">
        <v>5</v>
      </c>
      <c r="J22" s="278"/>
      <c r="K22" s="335">
        <f t="shared" si="0"/>
        <v>6</v>
      </c>
      <c r="L22" s="347"/>
      <c r="M22" s="348">
        <v>6</v>
      </c>
      <c r="N22" s="352">
        <v>0</v>
      </c>
      <c r="O22" s="353">
        <v>4</v>
      </c>
      <c r="P22" s="278">
        <v>6</v>
      </c>
      <c r="Q22" s="354">
        <f t="shared" si="1"/>
        <v>4</v>
      </c>
      <c r="R22" s="335">
        <f>ROUND((SUM(M22:N22)/2*0.3+MAX(O22:P22)*0.7),0)</f>
        <v>5</v>
      </c>
      <c r="S22" s="278">
        <v>6</v>
      </c>
      <c r="T22" s="348">
        <v>4</v>
      </c>
      <c r="U22" s="353">
        <v>4</v>
      </c>
      <c r="V22" s="278">
        <v>6</v>
      </c>
      <c r="W22" s="354">
        <f t="shared" si="2"/>
        <v>4</v>
      </c>
      <c r="X22" s="335">
        <f>ROUND((SUM(S22:T22)/2*0.3+MAX(U22:V22)*0.7),0)</f>
        <v>6</v>
      </c>
      <c r="Y22" s="278">
        <v>7</v>
      </c>
      <c r="Z22" s="348">
        <v>8</v>
      </c>
      <c r="AA22" s="278">
        <v>9</v>
      </c>
      <c r="AB22" s="278"/>
      <c r="AC22" s="335">
        <f t="shared" si="3"/>
        <v>9</v>
      </c>
      <c r="AD22" s="347"/>
      <c r="AE22" s="278">
        <v>6</v>
      </c>
      <c r="AF22" s="278">
        <v>7</v>
      </c>
      <c r="AG22" s="348">
        <v>9</v>
      </c>
      <c r="AH22" s="348">
        <v>7</v>
      </c>
      <c r="AI22" s="278">
        <v>4</v>
      </c>
      <c r="AJ22" s="278"/>
      <c r="AK22" s="335">
        <f t="shared" si="4"/>
        <v>5</v>
      </c>
      <c r="AL22" s="335"/>
      <c r="AM22" s="278">
        <v>6</v>
      </c>
      <c r="AN22" s="348">
        <v>6</v>
      </c>
      <c r="AO22" s="348">
        <v>6</v>
      </c>
      <c r="AP22" s="348">
        <v>7</v>
      </c>
      <c r="AQ22" s="278">
        <v>6</v>
      </c>
      <c r="AR22" s="278"/>
      <c r="AS22" s="335">
        <f t="shared" si="5"/>
        <v>6</v>
      </c>
      <c r="AT22" s="275"/>
      <c r="AU22" s="278">
        <v>5</v>
      </c>
      <c r="AV22" s="278">
        <v>7</v>
      </c>
      <c r="AW22" s="348">
        <v>7</v>
      </c>
      <c r="AX22" s="278">
        <v>4</v>
      </c>
      <c r="AY22" s="278"/>
      <c r="AZ22" s="335">
        <f t="shared" si="6"/>
        <v>5</v>
      </c>
      <c r="BA22" s="275"/>
      <c r="BB22" s="278">
        <v>4</v>
      </c>
      <c r="BC22" s="348">
        <v>7</v>
      </c>
      <c r="BD22" s="348">
        <v>7</v>
      </c>
      <c r="BE22" s="349">
        <v>6</v>
      </c>
      <c r="BF22" s="349"/>
      <c r="BG22" s="335">
        <f t="shared" si="7"/>
        <v>6</v>
      </c>
      <c r="BH22" s="349"/>
      <c r="BI22" s="340">
        <f t="shared" si="8"/>
        <v>129</v>
      </c>
      <c r="BJ22" s="350">
        <f t="shared" si="9"/>
        <v>5.608695652173913</v>
      </c>
      <c r="BK22" s="350">
        <f t="shared" si="10"/>
        <v>5.869565217391305</v>
      </c>
      <c r="BL22" s="351" t="str">
        <f t="shared" si="11"/>
        <v>TB</v>
      </c>
      <c r="BN22" t="s">
        <v>296</v>
      </c>
      <c r="BO22">
        <v>129</v>
      </c>
    </row>
    <row r="23" spans="1:67" ht="15" customHeight="1">
      <c r="A23" s="20">
        <v>17</v>
      </c>
      <c r="B23" s="21">
        <v>17</v>
      </c>
      <c r="C23" s="22" t="s">
        <v>30</v>
      </c>
      <c r="D23" s="23" t="s">
        <v>37</v>
      </c>
      <c r="E23" s="366" t="s">
        <v>314</v>
      </c>
      <c r="F23" s="278">
        <v>7</v>
      </c>
      <c r="G23" s="278">
        <v>8</v>
      </c>
      <c r="H23" s="278">
        <v>6</v>
      </c>
      <c r="I23" s="278">
        <v>7</v>
      </c>
      <c r="J23" s="278"/>
      <c r="K23" s="335">
        <f t="shared" si="0"/>
        <v>7</v>
      </c>
      <c r="L23" s="347"/>
      <c r="M23" s="348">
        <v>8</v>
      </c>
      <c r="N23" s="348">
        <v>8</v>
      </c>
      <c r="O23" s="278">
        <v>6</v>
      </c>
      <c r="P23" s="278"/>
      <c r="Q23" s="335">
        <f t="shared" si="1"/>
        <v>7</v>
      </c>
      <c r="R23" s="335"/>
      <c r="S23" s="278">
        <v>7</v>
      </c>
      <c r="T23" s="348">
        <v>8</v>
      </c>
      <c r="U23" s="278">
        <v>7</v>
      </c>
      <c r="V23" s="278"/>
      <c r="W23" s="335">
        <f t="shared" si="2"/>
        <v>7</v>
      </c>
      <c r="X23" s="335"/>
      <c r="Y23" s="278">
        <v>8</v>
      </c>
      <c r="Z23" s="348">
        <v>8</v>
      </c>
      <c r="AA23" s="278">
        <v>10</v>
      </c>
      <c r="AB23" s="278"/>
      <c r="AC23" s="335">
        <f t="shared" si="3"/>
        <v>9</v>
      </c>
      <c r="AD23" s="347"/>
      <c r="AE23" s="278">
        <v>6</v>
      </c>
      <c r="AF23" s="278">
        <v>8</v>
      </c>
      <c r="AG23" s="348">
        <v>8</v>
      </c>
      <c r="AH23" s="348">
        <v>6</v>
      </c>
      <c r="AI23" s="278">
        <v>8</v>
      </c>
      <c r="AJ23" s="278"/>
      <c r="AK23" s="335">
        <f t="shared" si="4"/>
        <v>8</v>
      </c>
      <c r="AL23" s="335"/>
      <c r="AM23" s="278">
        <v>7</v>
      </c>
      <c r="AN23" s="348">
        <v>7</v>
      </c>
      <c r="AO23" s="348">
        <v>6</v>
      </c>
      <c r="AP23" s="348">
        <v>8</v>
      </c>
      <c r="AQ23" s="278">
        <v>6</v>
      </c>
      <c r="AR23" s="278"/>
      <c r="AS23" s="335">
        <f t="shared" si="5"/>
        <v>6</v>
      </c>
      <c r="AT23" s="275"/>
      <c r="AU23" s="278">
        <v>7</v>
      </c>
      <c r="AV23" s="278">
        <v>6</v>
      </c>
      <c r="AW23" s="348">
        <v>7</v>
      </c>
      <c r="AX23" s="278">
        <v>7</v>
      </c>
      <c r="AY23" s="278"/>
      <c r="AZ23" s="335">
        <f t="shared" si="6"/>
        <v>7</v>
      </c>
      <c r="BA23" s="275"/>
      <c r="BB23" s="278">
        <v>6</v>
      </c>
      <c r="BC23" s="348">
        <v>7</v>
      </c>
      <c r="BD23" s="348">
        <v>6</v>
      </c>
      <c r="BE23" s="349">
        <v>8</v>
      </c>
      <c r="BF23" s="349"/>
      <c r="BG23" s="335">
        <f t="shared" si="7"/>
        <v>8</v>
      </c>
      <c r="BH23" s="349"/>
      <c r="BI23" s="340">
        <f t="shared" si="8"/>
        <v>168</v>
      </c>
      <c r="BJ23" s="350">
        <f t="shared" si="9"/>
        <v>7.304347826086956</v>
      </c>
      <c r="BK23" s="350">
        <f t="shared" si="10"/>
        <v>7.304347826086956</v>
      </c>
      <c r="BL23" s="351" t="str">
        <f t="shared" si="11"/>
        <v>Kh¸</v>
      </c>
      <c r="BO23">
        <v>168</v>
      </c>
    </row>
    <row r="24" spans="1:67" ht="15" customHeight="1">
      <c r="A24" s="20">
        <v>18</v>
      </c>
      <c r="B24" s="21">
        <v>18</v>
      </c>
      <c r="C24" s="22" t="s">
        <v>165</v>
      </c>
      <c r="D24" s="23" t="s">
        <v>12</v>
      </c>
      <c r="E24" s="366" t="s">
        <v>315</v>
      </c>
      <c r="F24" s="278">
        <v>6</v>
      </c>
      <c r="G24" s="278">
        <v>7</v>
      </c>
      <c r="H24" s="278">
        <v>8</v>
      </c>
      <c r="I24" s="278">
        <v>6</v>
      </c>
      <c r="J24" s="278"/>
      <c r="K24" s="335">
        <f t="shared" si="0"/>
        <v>6</v>
      </c>
      <c r="L24" s="347"/>
      <c r="M24" s="348">
        <v>7</v>
      </c>
      <c r="N24" s="348">
        <v>9</v>
      </c>
      <c r="O24" s="278">
        <v>7</v>
      </c>
      <c r="P24" s="278"/>
      <c r="Q24" s="335">
        <f t="shared" si="1"/>
        <v>7</v>
      </c>
      <c r="R24" s="335"/>
      <c r="S24" s="278">
        <v>7</v>
      </c>
      <c r="T24" s="348">
        <v>9</v>
      </c>
      <c r="U24" s="278">
        <v>7</v>
      </c>
      <c r="V24" s="278"/>
      <c r="W24" s="335">
        <f t="shared" si="2"/>
        <v>7</v>
      </c>
      <c r="X24" s="335"/>
      <c r="Y24" s="278">
        <v>7</v>
      </c>
      <c r="Z24" s="348">
        <v>7</v>
      </c>
      <c r="AA24" s="278">
        <v>10</v>
      </c>
      <c r="AB24" s="278"/>
      <c r="AC24" s="335">
        <f t="shared" si="3"/>
        <v>9</v>
      </c>
      <c r="AD24" s="347"/>
      <c r="AE24" s="278">
        <v>9</v>
      </c>
      <c r="AF24" s="278">
        <v>8</v>
      </c>
      <c r="AG24" s="348">
        <v>9</v>
      </c>
      <c r="AH24" s="348">
        <v>9</v>
      </c>
      <c r="AI24" s="278">
        <v>8</v>
      </c>
      <c r="AJ24" s="278"/>
      <c r="AK24" s="335">
        <f t="shared" si="4"/>
        <v>8</v>
      </c>
      <c r="AL24" s="335"/>
      <c r="AM24" s="278">
        <v>8</v>
      </c>
      <c r="AN24" s="348">
        <v>6</v>
      </c>
      <c r="AO24" s="348">
        <v>7</v>
      </c>
      <c r="AP24" s="348">
        <v>8</v>
      </c>
      <c r="AQ24" s="278">
        <v>5</v>
      </c>
      <c r="AR24" s="278"/>
      <c r="AS24" s="335">
        <f t="shared" si="5"/>
        <v>6</v>
      </c>
      <c r="AT24" s="275"/>
      <c r="AU24" s="278">
        <v>8</v>
      </c>
      <c r="AV24" s="278">
        <v>7</v>
      </c>
      <c r="AW24" s="348">
        <v>7</v>
      </c>
      <c r="AX24" s="278">
        <v>4</v>
      </c>
      <c r="AY24" s="278"/>
      <c r="AZ24" s="335">
        <f t="shared" si="6"/>
        <v>5</v>
      </c>
      <c r="BA24" s="275"/>
      <c r="BB24" s="278">
        <v>6</v>
      </c>
      <c r="BC24" s="348">
        <v>7</v>
      </c>
      <c r="BD24" s="348">
        <v>7</v>
      </c>
      <c r="BE24" s="349">
        <v>7</v>
      </c>
      <c r="BF24" s="349"/>
      <c r="BG24" s="335">
        <f t="shared" si="7"/>
        <v>7</v>
      </c>
      <c r="BH24" s="349"/>
      <c r="BI24" s="340">
        <f t="shared" si="8"/>
        <v>156</v>
      </c>
      <c r="BJ24" s="350">
        <f t="shared" si="9"/>
        <v>6.782608695652174</v>
      </c>
      <c r="BK24" s="350">
        <f t="shared" si="10"/>
        <v>6.782608695652174</v>
      </c>
      <c r="BL24" s="351" t="str">
        <f t="shared" si="11"/>
        <v>TBK</v>
      </c>
      <c r="BO24">
        <v>156</v>
      </c>
    </row>
    <row r="25" spans="1:67" ht="15" customHeight="1">
      <c r="A25" s="20">
        <v>19</v>
      </c>
      <c r="B25" s="21">
        <v>19</v>
      </c>
      <c r="C25" s="22" t="s">
        <v>26</v>
      </c>
      <c r="D25" s="23" t="s">
        <v>82</v>
      </c>
      <c r="E25" s="366" t="s">
        <v>316</v>
      </c>
      <c r="F25" s="278">
        <v>7</v>
      </c>
      <c r="G25" s="278">
        <v>7</v>
      </c>
      <c r="H25" s="278">
        <v>7</v>
      </c>
      <c r="I25" s="278">
        <v>7</v>
      </c>
      <c r="J25" s="278"/>
      <c r="K25" s="335">
        <f t="shared" si="0"/>
        <v>7</v>
      </c>
      <c r="L25" s="347"/>
      <c r="M25" s="348">
        <v>9</v>
      </c>
      <c r="N25" s="348"/>
      <c r="O25" s="278">
        <v>6</v>
      </c>
      <c r="P25" s="278"/>
      <c r="Q25" s="335">
        <f t="shared" si="1"/>
        <v>6</v>
      </c>
      <c r="R25" s="335"/>
      <c r="S25" s="278">
        <v>7</v>
      </c>
      <c r="T25" s="348">
        <v>8</v>
      </c>
      <c r="U25" s="278">
        <v>6</v>
      </c>
      <c r="V25" s="278"/>
      <c r="W25" s="335">
        <f t="shared" si="2"/>
        <v>6</v>
      </c>
      <c r="X25" s="335"/>
      <c r="Y25" s="278">
        <v>7</v>
      </c>
      <c r="Z25" s="348">
        <v>8</v>
      </c>
      <c r="AA25" s="278">
        <v>6</v>
      </c>
      <c r="AB25" s="278"/>
      <c r="AC25" s="335">
        <f t="shared" si="3"/>
        <v>6</v>
      </c>
      <c r="AD25" s="347"/>
      <c r="AE25" s="278">
        <v>5</v>
      </c>
      <c r="AF25" s="278">
        <v>5</v>
      </c>
      <c r="AG25" s="348">
        <v>8</v>
      </c>
      <c r="AH25" s="348">
        <v>7</v>
      </c>
      <c r="AI25" s="353">
        <v>3</v>
      </c>
      <c r="AJ25" s="278">
        <v>4</v>
      </c>
      <c r="AK25" s="354">
        <f t="shared" si="4"/>
        <v>4</v>
      </c>
      <c r="AL25" s="335">
        <f>ROUND((SUM(AE25:AH25)/4*0.3+MAX(AI25:AJ25)*0.7),0)</f>
        <v>5</v>
      </c>
      <c r="AM25" s="278">
        <v>7</v>
      </c>
      <c r="AN25" s="348">
        <v>8</v>
      </c>
      <c r="AO25" s="348">
        <v>7</v>
      </c>
      <c r="AP25" s="348">
        <v>8</v>
      </c>
      <c r="AQ25" s="278">
        <v>7</v>
      </c>
      <c r="AR25" s="278"/>
      <c r="AS25" s="335">
        <f t="shared" si="5"/>
        <v>7</v>
      </c>
      <c r="AT25" s="275"/>
      <c r="AU25" s="278">
        <v>7</v>
      </c>
      <c r="AV25" s="278">
        <v>6</v>
      </c>
      <c r="AW25" s="348">
        <v>6</v>
      </c>
      <c r="AX25" s="278">
        <v>5</v>
      </c>
      <c r="AY25" s="278"/>
      <c r="AZ25" s="335">
        <f t="shared" si="6"/>
        <v>5</v>
      </c>
      <c r="BA25" s="275"/>
      <c r="BB25" s="278">
        <v>6</v>
      </c>
      <c r="BC25" s="348">
        <v>7</v>
      </c>
      <c r="BD25" s="348">
        <v>6</v>
      </c>
      <c r="BE25" s="349">
        <v>6</v>
      </c>
      <c r="BF25" s="349"/>
      <c r="BG25" s="335">
        <f t="shared" si="7"/>
        <v>6</v>
      </c>
      <c r="BH25" s="349"/>
      <c r="BI25" s="340">
        <f t="shared" si="8"/>
        <v>134</v>
      </c>
      <c r="BJ25" s="350">
        <f t="shared" si="9"/>
        <v>5.826086956521739</v>
      </c>
      <c r="BK25" s="350">
        <f t="shared" si="10"/>
        <v>6</v>
      </c>
      <c r="BL25" s="351" t="str">
        <f t="shared" si="11"/>
        <v>TBK</v>
      </c>
      <c r="BN25" t="s">
        <v>296</v>
      </c>
      <c r="BO25">
        <v>134</v>
      </c>
    </row>
    <row r="26" spans="1:67" ht="15" customHeight="1">
      <c r="A26" s="20">
        <v>20</v>
      </c>
      <c r="B26" s="21">
        <v>20</v>
      </c>
      <c r="C26" s="22" t="s">
        <v>26</v>
      </c>
      <c r="D26" s="23" t="s">
        <v>83</v>
      </c>
      <c r="E26" s="366" t="s">
        <v>317</v>
      </c>
      <c r="F26" s="278">
        <v>6</v>
      </c>
      <c r="G26" s="278">
        <v>7</v>
      </c>
      <c r="H26" s="278">
        <v>8</v>
      </c>
      <c r="I26" s="278">
        <v>7</v>
      </c>
      <c r="J26" s="278"/>
      <c r="K26" s="335">
        <f t="shared" si="0"/>
        <v>7</v>
      </c>
      <c r="L26" s="347"/>
      <c r="M26" s="348">
        <v>7</v>
      </c>
      <c r="N26" s="348">
        <v>8</v>
      </c>
      <c r="O26" s="278">
        <v>7</v>
      </c>
      <c r="P26" s="278"/>
      <c r="Q26" s="335">
        <f t="shared" si="1"/>
        <v>7</v>
      </c>
      <c r="R26" s="335"/>
      <c r="S26" s="278">
        <v>8</v>
      </c>
      <c r="T26" s="348">
        <v>9</v>
      </c>
      <c r="U26" s="278">
        <v>8</v>
      </c>
      <c r="V26" s="278"/>
      <c r="W26" s="335">
        <f t="shared" si="2"/>
        <v>8</v>
      </c>
      <c r="X26" s="335"/>
      <c r="Y26" s="278">
        <v>5</v>
      </c>
      <c r="Z26" s="348">
        <v>9</v>
      </c>
      <c r="AA26" s="278">
        <v>10</v>
      </c>
      <c r="AB26" s="278"/>
      <c r="AC26" s="335">
        <f t="shared" si="3"/>
        <v>9</v>
      </c>
      <c r="AD26" s="347"/>
      <c r="AE26" s="278">
        <v>7</v>
      </c>
      <c r="AF26" s="278">
        <v>8</v>
      </c>
      <c r="AG26" s="348">
        <v>8</v>
      </c>
      <c r="AH26" s="348">
        <v>7</v>
      </c>
      <c r="AI26" s="278">
        <v>5</v>
      </c>
      <c r="AJ26" s="278"/>
      <c r="AK26" s="335">
        <f t="shared" si="4"/>
        <v>6</v>
      </c>
      <c r="AL26" s="335"/>
      <c r="AM26" s="278">
        <v>6</v>
      </c>
      <c r="AN26" s="348">
        <v>8</v>
      </c>
      <c r="AO26" s="348">
        <v>7</v>
      </c>
      <c r="AP26" s="348">
        <v>9</v>
      </c>
      <c r="AQ26" s="278">
        <v>7</v>
      </c>
      <c r="AR26" s="278"/>
      <c r="AS26" s="335">
        <f t="shared" si="5"/>
        <v>7</v>
      </c>
      <c r="AT26" s="275"/>
      <c r="AU26" s="278">
        <v>6</v>
      </c>
      <c r="AV26" s="278">
        <v>7</v>
      </c>
      <c r="AW26" s="348">
        <v>7</v>
      </c>
      <c r="AX26" s="278">
        <v>9</v>
      </c>
      <c r="AY26" s="278"/>
      <c r="AZ26" s="335">
        <f t="shared" si="6"/>
        <v>8</v>
      </c>
      <c r="BA26" s="275"/>
      <c r="BB26" s="278">
        <v>6</v>
      </c>
      <c r="BC26" s="348">
        <v>7</v>
      </c>
      <c r="BD26" s="348">
        <v>7</v>
      </c>
      <c r="BE26" s="349">
        <v>8</v>
      </c>
      <c r="BF26" s="349"/>
      <c r="BG26" s="335">
        <f t="shared" si="7"/>
        <v>8</v>
      </c>
      <c r="BH26" s="349"/>
      <c r="BI26" s="340">
        <f t="shared" si="8"/>
        <v>169</v>
      </c>
      <c r="BJ26" s="350">
        <f t="shared" si="9"/>
        <v>7.3478260869565215</v>
      </c>
      <c r="BK26" s="350">
        <f t="shared" si="10"/>
        <v>7.3478260869565215</v>
      </c>
      <c r="BL26" s="351" t="str">
        <f t="shared" si="11"/>
        <v>Kh¸</v>
      </c>
      <c r="BO26">
        <v>169</v>
      </c>
    </row>
    <row r="27" spans="1:67" ht="15" customHeight="1">
      <c r="A27" s="20">
        <v>21</v>
      </c>
      <c r="B27" s="21">
        <v>21</v>
      </c>
      <c r="C27" s="22" t="s">
        <v>10</v>
      </c>
      <c r="D27" s="23" t="s">
        <v>84</v>
      </c>
      <c r="E27" s="366" t="s">
        <v>318</v>
      </c>
      <c r="F27" s="278">
        <v>7</v>
      </c>
      <c r="G27" s="278">
        <v>6</v>
      </c>
      <c r="H27" s="278">
        <v>7</v>
      </c>
      <c r="I27" s="278">
        <v>7</v>
      </c>
      <c r="J27" s="278"/>
      <c r="K27" s="335">
        <f t="shared" si="0"/>
        <v>7</v>
      </c>
      <c r="L27" s="347"/>
      <c r="M27" s="348">
        <v>8</v>
      </c>
      <c r="N27" s="348">
        <v>9</v>
      </c>
      <c r="O27" s="278">
        <v>7</v>
      </c>
      <c r="P27" s="278"/>
      <c r="Q27" s="335">
        <f t="shared" si="1"/>
        <v>7</v>
      </c>
      <c r="R27" s="335"/>
      <c r="S27" s="278">
        <v>8</v>
      </c>
      <c r="T27" s="348">
        <v>10</v>
      </c>
      <c r="U27" s="278">
        <v>7</v>
      </c>
      <c r="V27" s="278"/>
      <c r="W27" s="335">
        <f t="shared" si="2"/>
        <v>8</v>
      </c>
      <c r="X27" s="335"/>
      <c r="Y27" s="278">
        <v>7</v>
      </c>
      <c r="Z27" s="348">
        <v>9</v>
      </c>
      <c r="AA27" s="278">
        <v>10</v>
      </c>
      <c r="AB27" s="278"/>
      <c r="AC27" s="335">
        <f t="shared" si="3"/>
        <v>9</v>
      </c>
      <c r="AD27" s="347"/>
      <c r="AE27" s="278">
        <v>7</v>
      </c>
      <c r="AF27" s="278">
        <v>8</v>
      </c>
      <c r="AG27" s="348">
        <v>8</v>
      </c>
      <c r="AH27" s="348">
        <v>7</v>
      </c>
      <c r="AI27" s="278">
        <v>5</v>
      </c>
      <c r="AJ27" s="278"/>
      <c r="AK27" s="335">
        <f t="shared" si="4"/>
        <v>6</v>
      </c>
      <c r="AL27" s="335"/>
      <c r="AM27" s="278">
        <v>7</v>
      </c>
      <c r="AN27" s="348">
        <v>8</v>
      </c>
      <c r="AO27" s="348">
        <v>7</v>
      </c>
      <c r="AP27" s="348">
        <v>8</v>
      </c>
      <c r="AQ27" s="278">
        <v>7</v>
      </c>
      <c r="AR27" s="278"/>
      <c r="AS27" s="335">
        <f t="shared" si="5"/>
        <v>7</v>
      </c>
      <c r="AT27" s="275"/>
      <c r="AU27" s="278">
        <v>6</v>
      </c>
      <c r="AV27" s="278">
        <v>7</v>
      </c>
      <c r="AW27" s="348">
        <v>7</v>
      </c>
      <c r="AX27" s="278">
        <v>7</v>
      </c>
      <c r="AY27" s="278"/>
      <c r="AZ27" s="335">
        <f t="shared" si="6"/>
        <v>7</v>
      </c>
      <c r="BA27" s="275"/>
      <c r="BB27" s="278">
        <v>7</v>
      </c>
      <c r="BC27" s="348">
        <v>8</v>
      </c>
      <c r="BD27" s="348">
        <v>7</v>
      </c>
      <c r="BE27" s="349">
        <v>8</v>
      </c>
      <c r="BF27" s="349"/>
      <c r="BG27" s="335">
        <f t="shared" si="7"/>
        <v>8</v>
      </c>
      <c r="BH27" s="349"/>
      <c r="BI27" s="340">
        <f t="shared" si="8"/>
        <v>166</v>
      </c>
      <c r="BJ27" s="350">
        <f t="shared" si="9"/>
        <v>7.217391304347826</v>
      </c>
      <c r="BK27" s="350">
        <f t="shared" si="10"/>
        <v>7.217391304347826</v>
      </c>
      <c r="BL27" s="351" t="str">
        <f t="shared" si="11"/>
        <v>Kh¸</v>
      </c>
      <c r="BO27">
        <v>166</v>
      </c>
    </row>
    <row r="28" spans="1:67" ht="15" customHeight="1">
      <c r="A28" s="20">
        <v>22</v>
      </c>
      <c r="B28" s="21">
        <v>22</v>
      </c>
      <c r="C28" s="22" t="s">
        <v>13</v>
      </c>
      <c r="D28" s="23" t="s">
        <v>27</v>
      </c>
      <c r="E28" s="366" t="s">
        <v>319</v>
      </c>
      <c r="F28" s="278">
        <v>6</v>
      </c>
      <c r="G28" s="278">
        <v>7</v>
      </c>
      <c r="H28" s="278">
        <v>8</v>
      </c>
      <c r="I28" s="278">
        <v>7</v>
      </c>
      <c r="J28" s="278"/>
      <c r="K28" s="335">
        <f t="shared" si="0"/>
        <v>7</v>
      </c>
      <c r="L28" s="347"/>
      <c r="M28" s="348">
        <v>7</v>
      </c>
      <c r="N28" s="348">
        <v>9</v>
      </c>
      <c r="O28" s="278">
        <v>9</v>
      </c>
      <c r="P28" s="278"/>
      <c r="Q28" s="335">
        <f t="shared" si="1"/>
        <v>9</v>
      </c>
      <c r="R28" s="335"/>
      <c r="S28" s="278">
        <v>8</v>
      </c>
      <c r="T28" s="348">
        <v>8</v>
      </c>
      <c r="U28" s="278">
        <v>8</v>
      </c>
      <c r="V28" s="278"/>
      <c r="W28" s="335">
        <f t="shared" si="2"/>
        <v>8</v>
      </c>
      <c r="X28" s="335"/>
      <c r="Y28" s="278">
        <v>9</v>
      </c>
      <c r="Z28" s="348">
        <v>8</v>
      </c>
      <c r="AA28" s="278">
        <v>9</v>
      </c>
      <c r="AB28" s="278"/>
      <c r="AC28" s="335">
        <f t="shared" si="3"/>
        <v>9</v>
      </c>
      <c r="AD28" s="347"/>
      <c r="AE28" s="278">
        <v>7</v>
      </c>
      <c r="AF28" s="278">
        <v>8</v>
      </c>
      <c r="AG28" s="348">
        <v>8</v>
      </c>
      <c r="AH28" s="348">
        <v>7</v>
      </c>
      <c r="AI28" s="278">
        <v>5</v>
      </c>
      <c r="AJ28" s="278"/>
      <c r="AK28" s="335">
        <f t="shared" si="4"/>
        <v>6</v>
      </c>
      <c r="AL28" s="335"/>
      <c r="AM28" s="278">
        <v>7</v>
      </c>
      <c r="AN28" s="348">
        <v>7</v>
      </c>
      <c r="AO28" s="348">
        <v>5</v>
      </c>
      <c r="AP28" s="348">
        <v>8</v>
      </c>
      <c r="AQ28" s="278">
        <v>6</v>
      </c>
      <c r="AR28" s="278"/>
      <c r="AS28" s="335">
        <f t="shared" si="5"/>
        <v>6</v>
      </c>
      <c r="AT28" s="275"/>
      <c r="AU28" s="278">
        <v>5</v>
      </c>
      <c r="AV28" s="278">
        <v>6</v>
      </c>
      <c r="AW28" s="348">
        <v>8</v>
      </c>
      <c r="AX28" s="278">
        <v>8</v>
      </c>
      <c r="AY28" s="278"/>
      <c r="AZ28" s="335">
        <f t="shared" si="6"/>
        <v>8</v>
      </c>
      <c r="BA28" s="275"/>
      <c r="BB28" s="278">
        <v>7</v>
      </c>
      <c r="BC28" s="348">
        <v>8</v>
      </c>
      <c r="BD28" s="348">
        <v>7</v>
      </c>
      <c r="BE28" s="349">
        <v>7</v>
      </c>
      <c r="BF28" s="349"/>
      <c r="BG28" s="335">
        <f t="shared" si="7"/>
        <v>7</v>
      </c>
      <c r="BH28" s="349"/>
      <c r="BI28" s="340">
        <f t="shared" si="8"/>
        <v>166</v>
      </c>
      <c r="BJ28" s="350">
        <f t="shared" si="9"/>
        <v>7.217391304347826</v>
      </c>
      <c r="BK28" s="350">
        <f t="shared" si="10"/>
        <v>7.217391304347826</v>
      </c>
      <c r="BL28" s="351" t="str">
        <f t="shared" si="11"/>
        <v>Kh¸</v>
      </c>
      <c r="BM28" t="s">
        <v>460</v>
      </c>
      <c r="BO28">
        <v>166</v>
      </c>
    </row>
    <row r="29" spans="1:67" ht="15" customHeight="1">
      <c r="A29" s="20">
        <v>23</v>
      </c>
      <c r="B29" s="21">
        <v>23</v>
      </c>
      <c r="C29" s="22" t="s">
        <v>85</v>
      </c>
      <c r="D29" s="23" t="s">
        <v>27</v>
      </c>
      <c r="E29" s="366" t="s">
        <v>320</v>
      </c>
      <c r="F29" s="278">
        <v>7</v>
      </c>
      <c r="G29" s="278">
        <v>8</v>
      </c>
      <c r="H29" s="278">
        <v>6</v>
      </c>
      <c r="I29" s="278">
        <v>7</v>
      </c>
      <c r="J29" s="278"/>
      <c r="K29" s="335">
        <f t="shared" si="0"/>
        <v>7</v>
      </c>
      <c r="L29" s="347"/>
      <c r="M29" s="348">
        <v>8</v>
      </c>
      <c r="N29" s="348">
        <v>8</v>
      </c>
      <c r="O29" s="278">
        <v>6</v>
      </c>
      <c r="P29" s="278"/>
      <c r="Q29" s="335">
        <f t="shared" si="1"/>
        <v>7</v>
      </c>
      <c r="R29" s="335"/>
      <c r="S29" s="278">
        <v>8</v>
      </c>
      <c r="T29" s="348">
        <v>7</v>
      </c>
      <c r="U29" s="278">
        <v>9</v>
      </c>
      <c r="V29" s="278"/>
      <c r="W29" s="335">
        <f t="shared" si="2"/>
        <v>9</v>
      </c>
      <c r="X29" s="335"/>
      <c r="Y29" s="278">
        <v>6</v>
      </c>
      <c r="Z29" s="348">
        <v>7</v>
      </c>
      <c r="AA29" s="278">
        <v>7</v>
      </c>
      <c r="AB29" s="278"/>
      <c r="AC29" s="335">
        <f t="shared" si="3"/>
        <v>7</v>
      </c>
      <c r="AD29" s="347"/>
      <c r="AE29" s="278">
        <v>5</v>
      </c>
      <c r="AF29" s="278">
        <v>5</v>
      </c>
      <c r="AG29" s="348">
        <v>8</v>
      </c>
      <c r="AH29" s="348">
        <v>6</v>
      </c>
      <c r="AI29" s="278">
        <v>4</v>
      </c>
      <c r="AJ29" s="278"/>
      <c r="AK29" s="335">
        <f t="shared" si="4"/>
        <v>5</v>
      </c>
      <c r="AL29" s="335"/>
      <c r="AM29" s="278">
        <v>7</v>
      </c>
      <c r="AN29" s="348">
        <v>8</v>
      </c>
      <c r="AO29" s="348">
        <v>6</v>
      </c>
      <c r="AP29" s="348">
        <v>7</v>
      </c>
      <c r="AQ29" s="278">
        <v>6</v>
      </c>
      <c r="AR29" s="278"/>
      <c r="AS29" s="335">
        <f t="shared" si="5"/>
        <v>6</v>
      </c>
      <c r="AT29" s="275"/>
      <c r="AU29" s="278">
        <v>6</v>
      </c>
      <c r="AV29" s="278">
        <v>7</v>
      </c>
      <c r="AW29" s="348">
        <v>7</v>
      </c>
      <c r="AX29" s="278">
        <v>7</v>
      </c>
      <c r="AY29" s="278"/>
      <c r="AZ29" s="335">
        <f t="shared" si="6"/>
        <v>7</v>
      </c>
      <c r="BA29" s="275"/>
      <c r="BB29" s="278">
        <v>6</v>
      </c>
      <c r="BC29" s="348">
        <v>6</v>
      </c>
      <c r="BD29" s="348">
        <v>7</v>
      </c>
      <c r="BE29" s="349">
        <v>7</v>
      </c>
      <c r="BF29" s="349"/>
      <c r="BG29" s="335">
        <f t="shared" si="7"/>
        <v>7</v>
      </c>
      <c r="BH29" s="349"/>
      <c r="BI29" s="340">
        <f t="shared" si="8"/>
        <v>153</v>
      </c>
      <c r="BJ29" s="350">
        <f t="shared" si="9"/>
        <v>6.6521739130434785</v>
      </c>
      <c r="BK29" s="350">
        <f t="shared" si="10"/>
        <v>6.6521739130434785</v>
      </c>
      <c r="BL29" s="351" t="str">
        <f t="shared" si="11"/>
        <v>TBK</v>
      </c>
      <c r="BO29">
        <v>153</v>
      </c>
    </row>
    <row r="30" spans="1:67" ht="15" customHeight="1">
      <c r="A30" s="20">
        <v>24</v>
      </c>
      <c r="B30" s="21">
        <v>24</v>
      </c>
      <c r="C30" s="22" t="s">
        <v>19</v>
      </c>
      <c r="D30" s="23" t="s">
        <v>28</v>
      </c>
      <c r="E30" s="366" t="s">
        <v>321</v>
      </c>
      <c r="F30" s="278">
        <v>6</v>
      </c>
      <c r="G30" s="278">
        <v>7</v>
      </c>
      <c r="H30" s="278">
        <v>7</v>
      </c>
      <c r="I30" s="278">
        <v>7</v>
      </c>
      <c r="J30" s="278"/>
      <c r="K30" s="335">
        <f t="shared" si="0"/>
        <v>7</v>
      </c>
      <c r="L30" s="347"/>
      <c r="M30" s="348">
        <v>8</v>
      </c>
      <c r="N30" s="348">
        <v>8</v>
      </c>
      <c r="O30" s="278">
        <v>9</v>
      </c>
      <c r="P30" s="278"/>
      <c r="Q30" s="335">
        <f t="shared" si="1"/>
        <v>9</v>
      </c>
      <c r="R30" s="335"/>
      <c r="S30" s="278">
        <v>9</v>
      </c>
      <c r="T30" s="348">
        <v>10</v>
      </c>
      <c r="U30" s="278">
        <v>9</v>
      </c>
      <c r="V30" s="278"/>
      <c r="W30" s="335">
        <f t="shared" si="2"/>
        <v>9</v>
      </c>
      <c r="X30" s="335"/>
      <c r="Y30" s="278">
        <v>8</v>
      </c>
      <c r="Z30" s="348">
        <v>8</v>
      </c>
      <c r="AA30" s="278">
        <v>10</v>
      </c>
      <c r="AB30" s="278"/>
      <c r="AC30" s="335">
        <f t="shared" si="3"/>
        <v>9</v>
      </c>
      <c r="AD30" s="347"/>
      <c r="AE30" s="278">
        <v>8</v>
      </c>
      <c r="AF30" s="278">
        <v>8</v>
      </c>
      <c r="AG30" s="348">
        <v>9</v>
      </c>
      <c r="AH30" s="348">
        <v>8</v>
      </c>
      <c r="AI30" s="278">
        <v>7</v>
      </c>
      <c r="AJ30" s="278"/>
      <c r="AK30" s="335">
        <f t="shared" si="4"/>
        <v>7</v>
      </c>
      <c r="AL30" s="335"/>
      <c r="AM30" s="278">
        <v>8</v>
      </c>
      <c r="AN30" s="348">
        <v>8</v>
      </c>
      <c r="AO30" s="348">
        <v>7</v>
      </c>
      <c r="AP30" s="348">
        <v>8</v>
      </c>
      <c r="AQ30" s="278">
        <v>8</v>
      </c>
      <c r="AR30" s="278"/>
      <c r="AS30" s="335">
        <f t="shared" si="5"/>
        <v>8</v>
      </c>
      <c r="AT30" s="275"/>
      <c r="AU30" s="278">
        <v>6</v>
      </c>
      <c r="AV30" s="278">
        <v>7</v>
      </c>
      <c r="AW30" s="348">
        <v>7</v>
      </c>
      <c r="AX30" s="278">
        <v>7</v>
      </c>
      <c r="AY30" s="278"/>
      <c r="AZ30" s="335">
        <f t="shared" si="6"/>
        <v>7</v>
      </c>
      <c r="BA30" s="275"/>
      <c r="BB30" s="278">
        <v>6</v>
      </c>
      <c r="BC30" s="348">
        <v>7</v>
      </c>
      <c r="BD30" s="348">
        <v>6</v>
      </c>
      <c r="BE30" s="349">
        <v>9</v>
      </c>
      <c r="BF30" s="349"/>
      <c r="BG30" s="335">
        <f t="shared" si="7"/>
        <v>8</v>
      </c>
      <c r="BH30" s="349"/>
      <c r="BI30" s="340">
        <f t="shared" si="8"/>
        <v>180</v>
      </c>
      <c r="BJ30" s="350">
        <f t="shared" si="9"/>
        <v>7.826086956521739</v>
      </c>
      <c r="BK30" s="350">
        <f t="shared" si="10"/>
        <v>7.826086956521739</v>
      </c>
      <c r="BL30" s="351" t="str">
        <f t="shared" si="11"/>
        <v>Kh¸</v>
      </c>
      <c r="BO30">
        <v>180</v>
      </c>
    </row>
    <row r="31" spans="1:67" ht="15.75" customHeight="1">
      <c r="A31" s="20">
        <v>25</v>
      </c>
      <c r="B31" s="21">
        <v>25</v>
      </c>
      <c r="C31" s="22" t="s">
        <v>11</v>
      </c>
      <c r="D31" s="23" t="s">
        <v>29</v>
      </c>
      <c r="E31" s="366" t="s">
        <v>322</v>
      </c>
      <c r="F31" s="278">
        <v>7</v>
      </c>
      <c r="G31" s="278">
        <v>7</v>
      </c>
      <c r="H31" s="278">
        <v>7</v>
      </c>
      <c r="I31" s="278">
        <v>6</v>
      </c>
      <c r="J31" s="278"/>
      <c r="K31" s="335">
        <f t="shared" si="0"/>
        <v>6</v>
      </c>
      <c r="L31" s="347"/>
      <c r="M31" s="348">
        <v>9</v>
      </c>
      <c r="N31" s="348">
        <v>9</v>
      </c>
      <c r="O31" s="278">
        <v>8</v>
      </c>
      <c r="P31" s="278"/>
      <c r="Q31" s="335">
        <f t="shared" si="1"/>
        <v>8</v>
      </c>
      <c r="R31" s="335"/>
      <c r="S31" s="278">
        <v>8</v>
      </c>
      <c r="T31" s="348">
        <v>9</v>
      </c>
      <c r="U31" s="278">
        <v>7</v>
      </c>
      <c r="V31" s="278"/>
      <c r="W31" s="335">
        <f t="shared" si="2"/>
        <v>7</v>
      </c>
      <c r="X31" s="335"/>
      <c r="Y31" s="278">
        <v>6</v>
      </c>
      <c r="Z31" s="348">
        <v>7</v>
      </c>
      <c r="AA31" s="278">
        <v>9</v>
      </c>
      <c r="AB31" s="278"/>
      <c r="AC31" s="335">
        <f t="shared" si="3"/>
        <v>8</v>
      </c>
      <c r="AD31" s="347"/>
      <c r="AE31" s="278">
        <v>8</v>
      </c>
      <c r="AF31" s="278">
        <v>7</v>
      </c>
      <c r="AG31" s="348">
        <v>8</v>
      </c>
      <c r="AH31" s="348">
        <v>8</v>
      </c>
      <c r="AI31" s="278">
        <v>7</v>
      </c>
      <c r="AJ31" s="278"/>
      <c r="AK31" s="335">
        <f t="shared" si="4"/>
        <v>7</v>
      </c>
      <c r="AL31" s="335"/>
      <c r="AM31" s="278">
        <v>7</v>
      </c>
      <c r="AN31" s="348">
        <v>8</v>
      </c>
      <c r="AO31" s="348">
        <v>6</v>
      </c>
      <c r="AP31" s="348">
        <v>8</v>
      </c>
      <c r="AQ31" s="278">
        <v>7</v>
      </c>
      <c r="AR31" s="278"/>
      <c r="AS31" s="335">
        <f t="shared" si="5"/>
        <v>7</v>
      </c>
      <c r="AT31" s="275"/>
      <c r="AU31" s="278">
        <v>7</v>
      </c>
      <c r="AV31" s="278">
        <v>7</v>
      </c>
      <c r="AW31" s="348">
        <v>7</v>
      </c>
      <c r="AX31" s="278">
        <v>7</v>
      </c>
      <c r="AY31" s="278"/>
      <c r="AZ31" s="335">
        <f t="shared" si="6"/>
        <v>7</v>
      </c>
      <c r="BA31" s="275"/>
      <c r="BB31" s="278">
        <v>6</v>
      </c>
      <c r="BC31" s="348">
        <v>7</v>
      </c>
      <c r="BD31" s="348">
        <v>7</v>
      </c>
      <c r="BE31" s="349">
        <v>8</v>
      </c>
      <c r="BF31" s="349"/>
      <c r="BG31" s="335">
        <f t="shared" si="7"/>
        <v>8</v>
      </c>
      <c r="BH31" s="349"/>
      <c r="BI31" s="340">
        <f t="shared" si="8"/>
        <v>165</v>
      </c>
      <c r="BJ31" s="350">
        <f t="shared" si="9"/>
        <v>7.173913043478261</v>
      </c>
      <c r="BK31" s="350">
        <f t="shared" si="10"/>
        <v>7.173913043478261</v>
      </c>
      <c r="BL31" s="351" t="str">
        <f t="shared" si="11"/>
        <v>Kh¸</v>
      </c>
      <c r="BM31" t="s">
        <v>460</v>
      </c>
      <c r="BO31">
        <v>165</v>
      </c>
    </row>
    <row r="32" spans="1:67" ht="15" customHeight="1">
      <c r="A32" s="20">
        <v>26</v>
      </c>
      <c r="B32" s="21">
        <v>26</v>
      </c>
      <c r="C32" s="22" t="s">
        <v>30</v>
      </c>
      <c r="D32" s="23" t="s">
        <v>29</v>
      </c>
      <c r="E32" s="366" t="s">
        <v>323</v>
      </c>
      <c r="F32" s="278">
        <v>7</v>
      </c>
      <c r="G32" s="278">
        <v>7</v>
      </c>
      <c r="H32" s="278">
        <v>8</v>
      </c>
      <c r="I32" s="278">
        <v>7</v>
      </c>
      <c r="J32" s="278"/>
      <c r="K32" s="335">
        <f t="shared" si="0"/>
        <v>7</v>
      </c>
      <c r="L32" s="347"/>
      <c r="M32" s="348">
        <v>8</v>
      </c>
      <c r="N32" s="348">
        <v>9</v>
      </c>
      <c r="O32" s="278">
        <v>5</v>
      </c>
      <c r="P32" s="278"/>
      <c r="Q32" s="335">
        <f t="shared" si="1"/>
        <v>6</v>
      </c>
      <c r="R32" s="335"/>
      <c r="S32" s="278">
        <v>8</v>
      </c>
      <c r="T32" s="348">
        <v>7</v>
      </c>
      <c r="U32" s="278">
        <v>7</v>
      </c>
      <c r="V32" s="278"/>
      <c r="W32" s="335">
        <f t="shared" si="2"/>
        <v>7</v>
      </c>
      <c r="X32" s="335"/>
      <c r="Y32" s="278">
        <v>7</v>
      </c>
      <c r="Z32" s="348">
        <v>9</v>
      </c>
      <c r="AA32" s="278">
        <v>4</v>
      </c>
      <c r="AB32" s="278"/>
      <c r="AC32" s="335">
        <f t="shared" si="3"/>
        <v>5</v>
      </c>
      <c r="AD32" s="347"/>
      <c r="AE32" s="278">
        <v>3</v>
      </c>
      <c r="AF32" s="278">
        <v>8</v>
      </c>
      <c r="AG32" s="348">
        <v>8</v>
      </c>
      <c r="AH32" s="348">
        <v>7</v>
      </c>
      <c r="AI32" s="353">
        <v>3</v>
      </c>
      <c r="AJ32" s="278">
        <v>9</v>
      </c>
      <c r="AK32" s="354">
        <f t="shared" si="4"/>
        <v>4</v>
      </c>
      <c r="AL32" s="335">
        <f>ROUND((SUM(AE32:AH32)/4*0.3+MAX(AI32:AJ32)*0.7),0)</f>
        <v>8</v>
      </c>
      <c r="AM32" s="278">
        <v>6</v>
      </c>
      <c r="AN32" s="348">
        <v>7</v>
      </c>
      <c r="AO32" s="348">
        <v>7</v>
      </c>
      <c r="AP32" s="348">
        <v>7</v>
      </c>
      <c r="AQ32" s="278">
        <v>7</v>
      </c>
      <c r="AR32" s="278"/>
      <c r="AS32" s="335">
        <f t="shared" si="5"/>
        <v>7</v>
      </c>
      <c r="AT32" s="275"/>
      <c r="AU32" s="278">
        <v>6</v>
      </c>
      <c r="AV32" s="278">
        <v>8</v>
      </c>
      <c r="AW32" s="348">
        <v>7</v>
      </c>
      <c r="AX32" s="278">
        <v>6</v>
      </c>
      <c r="AY32" s="278"/>
      <c r="AZ32" s="335">
        <f t="shared" si="6"/>
        <v>6</v>
      </c>
      <c r="BA32" s="275"/>
      <c r="BB32" s="278">
        <v>6</v>
      </c>
      <c r="BC32" s="348">
        <v>6</v>
      </c>
      <c r="BD32" s="348">
        <v>7</v>
      </c>
      <c r="BE32" s="349">
        <v>8</v>
      </c>
      <c r="BF32" s="349"/>
      <c r="BG32" s="335">
        <f t="shared" si="7"/>
        <v>8</v>
      </c>
      <c r="BH32" s="349"/>
      <c r="BI32" s="340">
        <f t="shared" si="8"/>
        <v>143</v>
      </c>
      <c r="BJ32" s="350">
        <f t="shared" si="9"/>
        <v>6.217391304347826</v>
      </c>
      <c r="BK32" s="350">
        <f t="shared" si="10"/>
        <v>6.913043478260869</v>
      </c>
      <c r="BL32" s="351" t="str">
        <f t="shared" si="11"/>
        <v>TBK</v>
      </c>
      <c r="BN32" t="s">
        <v>296</v>
      </c>
      <c r="BO32">
        <v>143</v>
      </c>
    </row>
    <row r="33" spans="1:67" ht="15" customHeight="1">
      <c r="A33" s="20">
        <v>27</v>
      </c>
      <c r="B33" s="21">
        <v>27</v>
      </c>
      <c r="C33" s="22" t="s">
        <v>166</v>
      </c>
      <c r="D33" s="23" t="s">
        <v>29</v>
      </c>
      <c r="E33" s="366" t="s">
        <v>324</v>
      </c>
      <c r="F33" s="278">
        <v>6</v>
      </c>
      <c r="G33" s="278">
        <v>7</v>
      </c>
      <c r="H33" s="278">
        <v>7</v>
      </c>
      <c r="I33" s="278">
        <v>8</v>
      </c>
      <c r="J33" s="278"/>
      <c r="K33" s="335">
        <f t="shared" si="0"/>
        <v>8</v>
      </c>
      <c r="L33" s="347"/>
      <c r="M33" s="348">
        <v>9</v>
      </c>
      <c r="N33" s="348">
        <v>8</v>
      </c>
      <c r="O33" s="278">
        <v>8</v>
      </c>
      <c r="P33" s="278"/>
      <c r="Q33" s="335">
        <f t="shared" si="1"/>
        <v>8</v>
      </c>
      <c r="R33" s="335"/>
      <c r="S33" s="278">
        <v>8</v>
      </c>
      <c r="T33" s="348">
        <v>10</v>
      </c>
      <c r="U33" s="278">
        <v>8</v>
      </c>
      <c r="V33" s="278"/>
      <c r="W33" s="335">
        <f t="shared" si="2"/>
        <v>8</v>
      </c>
      <c r="X33" s="335"/>
      <c r="Y33" s="278">
        <v>7</v>
      </c>
      <c r="Z33" s="348">
        <v>9</v>
      </c>
      <c r="AA33" s="278">
        <v>9</v>
      </c>
      <c r="AB33" s="278"/>
      <c r="AC33" s="335">
        <f t="shared" si="3"/>
        <v>9</v>
      </c>
      <c r="AD33" s="347"/>
      <c r="AE33" s="278">
        <v>9</v>
      </c>
      <c r="AF33" s="278">
        <v>8</v>
      </c>
      <c r="AG33" s="348">
        <v>9</v>
      </c>
      <c r="AH33" s="348">
        <v>8</v>
      </c>
      <c r="AI33" s="278">
        <v>6</v>
      </c>
      <c r="AJ33" s="278"/>
      <c r="AK33" s="335">
        <f t="shared" si="4"/>
        <v>7</v>
      </c>
      <c r="AL33" s="335"/>
      <c r="AM33" s="278">
        <v>7</v>
      </c>
      <c r="AN33" s="348">
        <v>7</v>
      </c>
      <c r="AO33" s="348">
        <v>7</v>
      </c>
      <c r="AP33" s="348">
        <v>9</v>
      </c>
      <c r="AQ33" s="278">
        <v>6</v>
      </c>
      <c r="AR33" s="278"/>
      <c r="AS33" s="335">
        <f t="shared" si="5"/>
        <v>6</v>
      </c>
      <c r="AT33" s="275"/>
      <c r="AU33" s="278">
        <v>5</v>
      </c>
      <c r="AV33" s="278">
        <v>7</v>
      </c>
      <c r="AW33" s="348">
        <v>8</v>
      </c>
      <c r="AX33" s="278">
        <v>6</v>
      </c>
      <c r="AY33" s="278"/>
      <c r="AZ33" s="335">
        <f t="shared" si="6"/>
        <v>6</v>
      </c>
      <c r="BA33" s="275"/>
      <c r="BB33" s="278">
        <v>7</v>
      </c>
      <c r="BC33" s="348">
        <v>8</v>
      </c>
      <c r="BD33" s="348">
        <v>6</v>
      </c>
      <c r="BE33" s="349">
        <v>6</v>
      </c>
      <c r="BF33" s="349"/>
      <c r="BG33" s="335">
        <f t="shared" si="7"/>
        <v>6</v>
      </c>
      <c r="BH33" s="349"/>
      <c r="BI33" s="340">
        <f t="shared" si="8"/>
        <v>162</v>
      </c>
      <c r="BJ33" s="350">
        <f t="shared" si="9"/>
        <v>7.043478260869565</v>
      </c>
      <c r="BK33" s="350">
        <f t="shared" si="10"/>
        <v>7.043478260869565</v>
      </c>
      <c r="BL33" s="351" t="str">
        <f t="shared" si="11"/>
        <v>Kh¸</v>
      </c>
      <c r="BM33" t="s">
        <v>460</v>
      </c>
      <c r="BO33">
        <v>162</v>
      </c>
    </row>
    <row r="34" spans="1:67" ht="15" customHeight="1">
      <c r="A34" s="20">
        <v>28</v>
      </c>
      <c r="B34" s="21">
        <v>28</v>
      </c>
      <c r="C34" s="22" t="s">
        <v>17</v>
      </c>
      <c r="D34" s="23" t="s">
        <v>87</v>
      </c>
      <c r="E34" s="366" t="s">
        <v>325</v>
      </c>
      <c r="F34" s="278">
        <v>7</v>
      </c>
      <c r="G34" s="278">
        <v>7</v>
      </c>
      <c r="H34" s="278">
        <v>7</v>
      </c>
      <c r="I34" s="278">
        <v>8</v>
      </c>
      <c r="J34" s="278"/>
      <c r="K34" s="335">
        <f t="shared" si="0"/>
        <v>8</v>
      </c>
      <c r="L34" s="347"/>
      <c r="M34" s="348">
        <v>7</v>
      </c>
      <c r="N34" s="348">
        <v>9</v>
      </c>
      <c r="O34" s="278">
        <v>5</v>
      </c>
      <c r="P34" s="278"/>
      <c r="Q34" s="335">
        <f t="shared" si="1"/>
        <v>6</v>
      </c>
      <c r="R34" s="335"/>
      <c r="S34" s="278">
        <v>8</v>
      </c>
      <c r="T34" s="348">
        <v>9</v>
      </c>
      <c r="U34" s="278">
        <v>7</v>
      </c>
      <c r="V34" s="278"/>
      <c r="W34" s="335">
        <f t="shared" si="2"/>
        <v>7</v>
      </c>
      <c r="X34" s="335"/>
      <c r="Y34" s="278">
        <v>7</v>
      </c>
      <c r="Z34" s="348">
        <v>8</v>
      </c>
      <c r="AA34" s="278">
        <v>9</v>
      </c>
      <c r="AB34" s="278"/>
      <c r="AC34" s="335">
        <f t="shared" si="3"/>
        <v>9</v>
      </c>
      <c r="AD34" s="347"/>
      <c r="AE34" s="278">
        <v>6</v>
      </c>
      <c r="AF34" s="278">
        <v>8</v>
      </c>
      <c r="AG34" s="348">
        <v>8</v>
      </c>
      <c r="AH34" s="348">
        <v>7</v>
      </c>
      <c r="AI34" s="278">
        <v>6</v>
      </c>
      <c r="AJ34" s="278"/>
      <c r="AK34" s="335">
        <f t="shared" si="4"/>
        <v>6</v>
      </c>
      <c r="AL34" s="335"/>
      <c r="AM34" s="278">
        <v>7</v>
      </c>
      <c r="AN34" s="348">
        <v>6</v>
      </c>
      <c r="AO34" s="348">
        <v>8</v>
      </c>
      <c r="AP34" s="348">
        <v>8</v>
      </c>
      <c r="AQ34" s="278">
        <v>6</v>
      </c>
      <c r="AR34" s="278"/>
      <c r="AS34" s="335">
        <f t="shared" si="5"/>
        <v>6</v>
      </c>
      <c r="AT34" s="275"/>
      <c r="AU34" s="278">
        <v>7</v>
      </c>
      <c r="AV34" s="278">
        <v>7</v>
      </c>
      <c r="AW34" s="348">
        <v>8</v>
      </c>
      <c r="AX34" s="278">
        <v>7</v>
      </c>
      <c r="AY34" s="278"/>
      <c r="AZ34" s="335">
        <f t="shared" si="6"/>
        <v>7</v>
      </c>
      <c r="BA34" s="275"/>
      <c r="BB34" s="278">
        <v>6</v>
      </c>
      <c r="BC34" s="348">
        <v>7</v>
      </c>
      <c r="BD34" s="348">
        <v>6</v>
      </c>
      <c r="BE34" s="349">
        <v>9</v>
      </c>
      <c r="BF34" s="349"/>
      <c r="BG34" s="335">
        <f t="shared" si="7"/>
        <v>8</v>
      </c>
      <c r="BH34" s="349"/>
      <c r="BI34" s="340">
        <f t="shared" si="8"/>
        <v>161</v>
      </c>
      <c r="BJ34" s="350">
        <f t="shared" si="9"/>
        <v>7</v>
      </c>
      <c r="BK34" s="350">
        <f t="shared" si="10"/>
        <v>7</v>
      </c>
      <c r="BL34" s="351" t="str">
        <f t="shared" si="11"/>
        <v>Kh¸</v>
      </c>
      <c r="BO34">
        <v>161</v>
      </c>
    </row>
    <row r="35" spans="1:67" ht="15" customHeight="1">
      <c r="A35" s="20">
        <v>29</v>
      </c>
      <c r="B35" s="21">
        <v>29</v>
      </c>
      <c r="C35" s="22" t="s">
        <v>88</v>
      </c>
      <c r="D35" s="23" t="s">
        <v>16</v>
      </c>
      <c r="E35" s="366" t="s">
        <v>326</v>
      </c>
      <c r="F35" s="278">
        <v>7</v>
      </c>
      <c r="G35" s="278">
        <v>8</v>
      </c>
      <c r="H35" s="278">
        <v>7</v>
      </c>
      <c r="I35" s="278">
        <v>8</v>
      </c>
      <c r="J35" s="278"/>
      <c r="K35" s="335">
        <f t="shared" si="0"/>
        <v>8</v>
      </c>
      <c r="L35" s="347"/>
      <c r="M35" s="348">
        <v>8</v>
      </c>
      <c r="N35" s="348">
        <v>9</v>
      </c>
      <c r="O35" s="278">
        <v>7</v>
      </c>
      <c r="P35" s="278"/>
      <c r="Q35" s="335">
        <f t="shared" si="1"/>
        <v>7</v>
      </c>
      <c r="R35" s="335"/>
      <c r="S35" s="278">
        <v>7</v>
      </c>
      <c r="T35" s="348">
        <v>10</v>
      </c>
      <c r="U35" s="278">
        <v>7</v>
      </c>
      <c r="V35" s="278"/>
      <c r="W35" s="335">
        <f t="shared" si="2"/>
        <v>7</v>
      </c>
      <c r="X35" s="335"/>
      <c r="Y35" s="278">
        <v>7</v>
      </c>
      <c r="Z35" s="348">
        <v>7</v>
      </c>
      <c r="AA35" s="278">
        <v>10</v>
      </c>
      <c r="AB35" s="278"/>
      <c r="AC35" s="335">
        <f t="shared" si="3"/>
        <v>9</v>
      </c>
      <c r="AD35" s="347"/>
      <c r="AE35" s="278">
        <v>6</v>
      </c>
      <c r="AF35" s="278">
        <v>8</v>
      </c>
      <c r="AG35" s="348">
        <v>8</v>
      </c>
      <c r="AH35" s="348">
        <v>7</v>
      </c>
      <c r="AI35" s="278">
        <v>5</v>
      </c>
      <c r="AJ35" s="278"/>
      <c r="AK35" s="335">
        <f t="shared" si="4"/>
        <v>6</v>
      </c>
      <c r="AL35" s="335"/>
      <c r="AM35" s="278">
        <v>6</v>
      </c>
      <c r="AN35" s="348">
        <v>7</v>
      </c>
      <c r="AO35" s="348">
        <v>6</v>
      </c>
      <c r="AP35" s="348">
        <v>6</v>
      </c>
      <c r="AQ35" s="278">
        <v>8</v>
      </c>
      <c r="AR35" s="278"/>
      <c r="AS35" s="335">
        <f t="shared" si="5"/>
        <v>7</v>
      </c>
      <c r="AT35" s="275"/>
      <c r="AU35" s="278">
        <v>8</v>
      </c>
      <c r="AV35" s="278">
        <v>7</v>
      </c>
      <c r="AW35" s="348">
        <v>7</v>
      </c>
      <c r="AX35" s="278">
        <v>6</v>
      </c>
      <c r="AY35" s="278"/>
      <c r="AZ35" s="335">
        <f t="shared" si="6"/>
        <v>6</v>
      </c>
      <c r="BA35" s="275"/>
      <c r="BB35" s="278">
        <v>8</v>
      </c>
      <c r="BC35" s="348">
        <v>7</v>
      </c>
      <c r="BD35" s="348">
        <v>8</v>
      </c>
      <c r="BE35" s="349">
        <v>7</v>
      </c>
      <c r="BF35" s="349"/>
      <c r="BG35" s="335">
        <f t="shared" si="7"/>
        <v>7</v>
      </c>
      <c r="BH35" s="349"/>
      <c r="BI35" s="340">
        <f t="shared" si="8"/>
        <v>161</v>
      </c>
      <c r="BJ35" s="350">
        <f t="shared" si="9"/>
        <v>7</v>
      </c>
      <c r="BK35" s="350">
        <f t="shared" si="10"/>
        <v>7</v>
      </c>
      <c r="BL35" s="351" t="str">
        <f t="shared" si="11"/>
        <v>Kh¸</v>
      </c>
      <c r="BO35">
        <v>161</v>
      </c>
    </row>
    <row r="36" spans="1:67" ht="15" customHeight="1">
      <c r="A36" s="20">
        <v>30</v>
      </c>
      <c r="B36" s="21">
        <v>30</v>
      </c>
      <c r="C36" s="22" t="s">
        <v>14</v>
      </c>
      <c r="D36" s="23" t="s">
        <v>38</v>
      </c>
      <c r="E36" s="366" t="s">
        <v>327</v>
      </c>
      <c r="F36" s="278">
        <v>6</v>
      </c>
      <c r="G36" s="278">
        <v>7</v>
      </c>
      <c r="H36" s="278">
        <v>7</v>
      </c>
      <c r="I36" s="278">
        <v>7</v>
      </c>
      <c r="J36" s="278"/>
      <c r="K36" s="335">
        <f t="shared" si="0"/>
        <v>7</v>
      </c>
      <c r="L36" s="347"/>
      <c r="M36" s="348">
        <v>7</v>
      </c>
      <c r="N36" s="348">
        <v>8</v>
      </c>
      <c r="O36" s="278">
        <v>4</v>
      </c>
      <c r="P36" s="278"/>
      <c r="Q36" s="335">
        <f t="shared" si="1"/>
        <v>5</v>
      </c>
      <c r="R36" s="335"/>
      <c r="S36" s="278">
        <v>7</v>
      </c>
      <c r="T36" s="348">
        <v>8</v>
      </c>
      <c r="U36" s="278">
        <v>6</v>
      </c>
      <c r="V36" s="278"/>
      <c r="W36" s="335">
        <f t="shared" si="2"/>
        <v>6</v>
      </c>
      <c r="X36" s="335"/>
      <c r="Y36" s="278">
        <v>7</v>
      </c>
      <c r="Z36" s="348">
        <v>7</v>
      </c>
      <c r="AA36" s="278">
        <v>6</v>
      </c>
      <c r="AB36" s="278"/>
      <c r="AC36" s="335">
        <f t="shared" si="3"/>
        <v>6</v>
      </c>
      <c r="AD36" s="347"/>
      <c r="AE36" s="278">
        <v>5</v>
      </c>
      <c r="AF36" s="278">
        <v>7</v>
      </c>
      <c r="AG36" s="348">
        <v>8</v>
      </c>
      <c r="AH36" s="348">
        <v>6</v>
      </c>
      <c r="AI36" s="278">
        <v>5</v>
      </c>
      <c r="AJ36" s="278"/>
      <c r="AK36" s="335">
        <f t="shared" si="4"/>
        <v>5</v>
      </c>
      <c r="AL36" s="335"/>
      <c r="AM36" s="278">
        <v>6</v>
      </c>
      <c r="AN36" s="348">
        <v>6</v>
      </c>
      <c r="AO36" s="348">
        <v>7</v>
      </c>
      <c r="AP36" s="348">
        <v>7</v>
      </c>
      <c r="AQ36" s="278">
        <v>6</v>
      </c>
      <c r="AR36" s="278"/>
      <c r="AS36" s="335">
        <f t="shared" si="5"/>
        <v>6</v>
      </c>
      <c r="AT36" s="275"/>
      <c r="AU36" s="278">
        <v>7</v>
      </c>
      <c r="AV36" s="278">
        <v>6</v>
      </c>
      <c r="AW36" s="348">
        <v>7</v>
      </c>
      <c r="AX36" s="278">
        <v>7</v>
      </c>
      <c r="AY36" s="278"/>
      <c r="AZ36" s="335">
        <f t="shared" si="6"/>
        <v>7</v>
      </c>
      <c r="BA36" s="275"/>
      <c r="BB36" s="278">
        <v>4</v>
      </c>
      <c r="BC36" s="348">
        <v>7</v>
      </c>
      <c r="BD36" s="348">
        <v>7</v>
      </c>
      <c r="BE36" s="349">
        <v>4</v>
      </c>
      <c r="BF36" s="349"/>
      <c r="BG36" s="335">
        <f t="shared" si="7"/>
        <v>5</v>
      </c>
      <c r="BH36" s="349"/>
      <c r="BI36" s="340">
        <f t="shared" si="8"/>
        <v>135</v>
      </c>
      <c r="BJ36" s="350">
        <f t="shared" si="9"/>
        <v>5.869565217391305</v>
      </c>
      <c r="BK36" s="350">
        <f t="shared" si="10"/>
        <v>5.869565217391305</v>
      </c>
      <c r="BL36" s="351" t="str">
        <f t="shared" si="11"/>
        <v>TB</v>
      </c>
      <c r="BO36">
        <v>135</v>
      </c>
    </row>
    <row r="37" spans="1:67" ht="15" customHeight="1">
      <c r="A37" s="20">
        <v>31</v>
      </c>
      <c r="B37" s="21">
        <v>31</v>
      </c>
      <c r="C37" s="22" t="s">
        <v>17</v>
      </c>
      <c r="D37" s="23" t="s">
        <v>39</v>
      </c>
      <c r="E37" s="366" t="s">
        <v>328</v>
      </c>
      <c r="F37" s="278">
        <v>7</v>
      </c>
      <c r="G37" s="278">
        <v>7</v>
      </c>
      <c r="H37" s="278">
        <v>7</v>
      </c>
      <c r="I37" s="278">
        <v>6</v>
      </c>
      <c r="J37" s="278"/>
      <c r="K37" s="335">
        <f t="shared" si="0"/>
        <v>6</v>
      </c>
      <c r="L37" s="347"/>
      <c r="M37" s="348">
        <v>8</v>
      </c>
      <c r="N37" s="348">
        <v>8</v>
      </c>
      <c r="O37" s="278">
        <v>7</v>
      </c>
      <c r="P37" s="278"/>
      <c r="Q37" s="335">
        <f t="shared" si="1"/>
        <v>7</v>
      </c>
      <c r="R37" s="335"/>
      <c r="S37" s="278">
        <v>7</v>
      </c>
      <c r="T37" s="348">
        <v>8</v>
      </c>
      <c r="U37" s="278">
        <v>7</v>
      </c>
      <c r="V37" s="278"/>
      <c r="W37" s="335">
        <f t="shared" si="2"/>
        <v>7</v>
      </c>
      <c r="X37" s="335"/>
      <c r="Y37" s="278">
        <v>5</v>
      </c>
      <c r="Z37" s="348">
        <v>8</v>
      </c>
      <c r="AA37" s="278">
        <v>9</v>
      </c>
      <c r="AB37" s="278"/>
      <c r="AC37" s="335">
        <f t="shared" si="3"/>
        <v>8</v>
      </c>
      <c r="AD37" s="347"/>
      <c r="AE37" s="278">
        <v>6</v>
      </c>
      <c r="AF37" s="278">
        <v>7</v>
      </c>
      <c r="AG37" s="348">
        <v>8</v>
      </c>
      <c r="AH37" s="348">
        <v>7</v>
      </c>
      <c r="AI37" s="278">
        <v>4</v>
      </c>
      <c r="AJ37" s="278"/>
      <c r="AK37" s="335">
        <f t="shared" si="4"/>
        <v>5</v>
      </c>
      <c r="AL37" s="335"/>
      <c r="AM37" s="278">
        <v>7</v>
      </c>
      <c r="AN37" s="348">
        <v>8</v>
      </c>
      <c r="AO37" s="348">
        <v>7</v>
      </c>
      <c r="AP37" s="348">
        <v>8</v>
      </c>
      <c r="AQ37" s="278">
        <v>7</v>
      </c>
      <c r="AR37" s="278"/>
      <c r="AS37" s="335">
        <f t="shared" si="5"/>
        <v>7</v>
      </c>
      <c r="AT37" s="275"/>
      <c r="AU37" s="278">
        <v>6</v>
      </c>
      <c r="AV37" s="278">
        <v>8</v>
      </c>
      <c r="AW37" s="348">
        <v>7</v>
      </c>
      <c r="AX37" s="278">
        <v>6</v>
      </c>
      <c r="AY37" s="278"/>
      <c r="AZ37" s="335">
        <f t="shared" si="6"/>
        <v>6</v>
      </c>
      <c r="BA37" s="275"/>
      <c r="BB37" s="278">
        <v>5</v>
      </c>
      <c r="BC37" s="348">
        <v>6</v>
      </c>
      <c r="BD37" s="348">
        <v>7</v>
      </c>
      <c r="BE37" s="349">
        <v>6</v>
      </c>
      <c r="BF37" s="349"/>
      <c r="BG37" s="335">
        <f t="shared" si="7"/>
        <v>6</v>
      </c>
      <c r="BH37" s="349"/>
      <c r="BI37" s="340">
        <f t="shared" si="8"/>
        <v>146</v>
      </c>
      <c r="BJ37" s="350">
        <f t="shared" si="9"/>
        <v>6.3478260869565215</v>
      </c>
      <c r="BK37" s="350">
        <f t="shared" si="10"/>
        <v>6.3478260869565215</v>
      </c>
      <c r="BL37" s="351" t="str">
        <f t="shared" si="11"/>
        <v>TBK</v>
      </c>
      <c r="BO37">
        <v>146</v>
      </c>
    </row>
    <row r="38" spans="1:67" ht="14.25" customHeight="1">
      <c r="A38" s="20">
        <v>32</v>
      </c>
      <c r="B38" s="21">
        <v>32</v>
      </c>
      <c r="C38" s="22" t="s">
        <v>40</v>
      </c>
      <c r="D38" s="23" t="s">
        <v>15</v>
      </c>
      <c r="E38" s="366" t="s">
        <v>329</v>
      </c>
      <c r="F38" s="278">
        <v>7</v>
      </c>
      <c r="G38" s="278">
        <v>7</v>
      </c>
      <c r="H38" s="278">
        <v>7</v>
      </c>
      <c r="I38" s="278">
        <v>7</v>
      </c>
      <c r="J38" s="278"/>
      <c r="K38" s="335">
        <f t="shared" si="0"/>
        <v>7</v>
      </c>
      <c r="L38" s="347"/>
      <c r="M38" s="348">
        <v>8</v>
      </c>
      <c r="N38" s="348">
        <v>9</v>
      </c>
      <c r="O38" s="278">
        <v>8</v>
      </c>
      <c r="P38" s="278"/>
      <c r="Q38" s="335">
        <f t="shared" si="1"/>
        <v>8</v>
      </c>
      <c r="R38" s="335"/>
      <c r="S38" s="278">
        <v>7</v>
      </c>
      <c r="T38" s="348">
        <v>10</v>
      </c>
      <c r="U38" s="278">
        <v>7</v>
      </c>
      <c r="V38" s="278"/>
      <c r="W38" s="335">
        <f t="shared" si="2"/>
        <v>7</v>
      </c>
      <c r="X38" s="335"/>
      <c r="Y38" s="278">
        <v>7</v>
      </c>
      <c r="Z38" s="348">
        <v>8</v>
      </c>
      <c r="AA38" s="278">
        <v>9</v>
      </c>
      <c r="AB38" s="278"/>
      <c r="AC38" s="335">
        <f t="shared" si="3"/>
        <v>9</v>
      </c>
      <c r="AD38" s="347"/>
      <c r="AE38" s="278">
        <v>6</v>
      </c>
      <c r="AF38" s="278">
        <v>7</v>
      </c>
      <c r="AG38" s="348">
        <v>9</v>
      </c>
      <c r="AH38" s="348">
        <v>7</v>
      </c>
      <c r="AI38" s="278">
        <v>8</v>
      </c>
      <c r="AJ38" s="278"/>
      <c r="AK38" s="335">
        <f t="shared" si="4"/>
        <v>8</v>
      </c>
      <c r="AL38" s="335"/>
      <c r="AM38" s="278">
        <v>7</v>
      </c>
      <c r="AN38" s="348">
        <v>7</v>
      </c>
      <c r="AO38" s="348">
        <v>8</v>
      </c>
      <c r="AP38" s="348">
        <v>9</v>
      </c>
      <c r="AQ38" s="278">
        <v>8</v>
      </c>
      <c r="AR38" s="278"/>
      <c r="AS38" s="335">
        <f t="shared" si="5"/>
        <v>8</v>
      </c>
      <c r="AT38" s="275"/>
      <c r="AU38" s="278">
        <v>7</v>
      </c>
      <c r="AV38" s="278">
        <v>6</v>
      </c>
      <c r="AW38" s="348">
        <v>7</v>
      </c>
      <c r="AX38" s="278">
        <v>7</v>
      </c>
      <c r="AY38" s="278"/>
      <c r="AZ38" s="335">
        <f t="shared" si="6"/>
        <v>7</v>
      </c>
      <c r="BA38" s="275"/>
      <c r="BB38" s="278">
        <v>6</v>
      </c>
      <c r="BC38" s="348">
        <v>7</v>
      </c>
      <c r="BD38" s="348">
        <v>8</v>
      </c>
      <c r="BE38" s="349">
        <v>8</v>
      </c>
      <c r="BF38" s="349"/>
      <c r="BG38" s="335">
        <f t="shared" si="7"/>
        <v>8</v>
      </c>
      <c r="BH38" s="349"/>
      <c r="BI38" s="340">
        <f t="shared" si="8"/>
        <v>178</v>
      </c>
      <c r="BJ38" s="350">
        <f t="shared" si="9"/>
        <v>7.739130434782608</v>
      </c>
      <c r="BK38" s="350">
        <f t="shared" si="10"/>
        <v>7.739130434782608</v>
      </c>
      <c r="BL38" s="351" t="str">
        <f t="shared" si="11"/>
        <v>Kh¸</v>
      </c>
      <c r="BO38">
        <v>178</v>
      </c>
    </row>
    <row r="39" spans="1:67" ht="15.75" customHeight="1">
      <c r="A39" s="20">
        <v>33</v>
      </c>
      <c r="B39" s="21">
        <v>33</v>
      </c>
      <c r="C39" s="22" t="s">
        <v>30</v>
      </c>
      <c r="D39" s="23" t="s">
        <v>31</v>
      </c>
      <c r="E39" s="366" t="s">
        <v>330</v>
      </c>
      <c r="F39" s="278">
        <v>6</v>
      </c>
      <c r="G39" s="278">
        <v>7</v>
      </c>
      <c r="H39" s="278">
        <v>8</v>
      </c>
      <c r="I39" s="278">
        <v>7</v>
      </c>
      <c r="J39" s="278"/>
      <c r="K39" s="335">
        <f t="shared" si="0"/>
        <v>7</v>
      </c>
      <c r="L39" s="347"/>
      <c r="M39" s="348">
        <v>7</v>
      </c>
      <c r="N39" s="348">
        <v>8</v>
      </c>
      <c r="O39" s="278">
        <v>7</v>
      </c>
      <c r="P39" s="278"/>
      <c r="Q39" s="335">
        <f t="shared" si="1"/>
        <v>7</v>
      </c>
      <c r="R39" s="335"/>
      <c r="S39" s="278">
        <v>6</v>
      </c>
      <c r="T39" s="348">
        <v>8</v>
      </c>
      <c r="U39" s="278">
        <v>9</v>
      </c>
      <c r="V39" s="278"/>
      <c r="W39" s="335">
        <f t="shared" si="2"/>
        <v>8</v>
      </c>
      <c r="X39" s="335"/>
      <c r="Y39" s="278">
        <v>5</v>
      </c>
      <c r="Z39" s="348">
        <v>9</v>
      </c>
      <c r="AA39" s="278">
        <v>8</v>
      </c>
      <c r="AB39" s="278"/>
      <c r="AC39" s="335">
        <f t="shared" si="3"/>
        <v>8</v>
      </c>
      <c r="AD39" s="347"/>
      <c r="AE39" s="278">
        <v>6</v>
      </c>
      <c r="AF39" s="278">
        <v>5</v>
      </c>
      <c r="AG39" s="348">
        <v>8</v>
      </c>
      <c r="AH39" s="348">
        <v>6</v>
      </c>
      <c r="AI39" s="278">
        <v>5</v>
      </c>
      <c r="AJ39" s="278"/>
      <c r="AK39" s="335">
        <f t="shared" si="4"/>
        <v>5</v>
      </c>
      <c r="AL39" s="335"/>
      <c r="AM39" s="278">
        <v>7</v>
      </c>
      <c r="AN39" s="348">
        <v>6</v>
      </c>
      <c r="AO39" s="348">
        <v>7</v>
      </c>
      <c r="AP39" s="348">
        <v>6</v>
      </c>
      <c r="AQ39" s="278">
        <v>7</v>
      </c>
      <c r="AR39" s="278"/>
      <c r="AS39" s="335">
        <f t="shared" si="5"/>
        <v>7</v>
      </c>
      <c r="AT39" s="275"/>
      <c r="AU39" s="278">
        <v>7</v>
      </c>
      <c r="AV39" s="278">
        <v>8</v>
      </c>
      <c r="AW39" s="348">
        <v>7</v>
      </c>
      <c r="AX39" s="278">
        <v>7</v>
      </c>
      <c r="AY39" s="278"/>
      <c r="AZ39" s="335">
        <f t="shared" si="6"/>
        <v>7</v>
      </c>
      <c r="BA39" s="275"/>
      <c r="BB39" s="278">
        <v>5</v>
      </c>
      <c r="BC39" s="348">
        <v>7</v>
      </c>
      <c r="BD39" s="348">
        <v>7</v>
      </c>
      <c r="BE39" s="349">
        <v>6</v>
      </c>
      <c r="BF39" s="349"/>
      <c r="BG39" s="335">
        <f t="shared" si="7"/>
        <v>6</v>
      </c>
      <c r="BH39" s="349"/>
      <c r="BI39" s="340">
        <f t="shared" si="8"/>
        <v>154</v>
      </c>
      <c r="BJ39" s="350">
        <f t="shared" si="9"/>
        <v>6.695652173913044</v>
      </c>
      <c r="BK39" s="350">
        <f t="shared" si="10"/>
        <v>6.695652173913044</v>
      </c>
      <c r="BL39" s="351" t="str">
        <f t="shared" si="11"/>
        <v>TBK</v>
      </c>
      <c r="BO39">
        <v>154</v>
      </c>
    </row>
    <row r="40" spans="1:67" ht="14.25" customHeight="1">
      <c r="A40" s="20">
        <v>34</v>
      </c>
      <c r="B40" s="21">
        <v>34</v>
      </c>
      <c r="C40" s="22" t="s">
        <v>90</v>
      </c>
      <c r="D40" s="23" t="s">
        <v>91</v>
      </c>
      <c r="E40" s="366" t="s">
        <v>331</v>
      </c>
      <c r="F40" s="278">
        <v>7</v>
      </c>
      <c r="G40" s="278">
        <v>7</v>
      </c>
      <c r="H40" s="278">
        <v>7</v>
      </c>
      <c r="I40" s="278">
        <v>7</v>
      </c>
      <c r="J40" s="278"/>
      <c r="K40" s="335">
        <f t="shared" si="0"/>
        <v>7</v>
      </c>
      <c r="L40" s="347"/>
      <c r="M40" s="348">
        <v>7</v>
      </c>
      <c r="N40" s="348">
        <v>9</v>
      </c>
      <c r="O40" s="278">
        <v>8</v>
      </c>
      <c r="P40" s="278"/>
      <c r="Q40" s="335">
        <f t="shared" si="1"/>
        <v>8</v>
      </c>
      <c r="R40" s="335"/>
      <c r="S40" s="278">
        <v>8</v>
      </c>
      <c r="T40" s="348">
        <v>9</v>
      </c>
      <c r="U40" s="278">
        <v>9</v>
      </c>
      <c r="V40" s="278"/>
      <c r="W40" s="335">
        <f t="shared" si="2"/>
        <v>9</v>
      </c>
      <c r="X40" s="335"/>
      <c r="Y40" s="278">
        <v>7</v>
      </c>
      <c r="Z40" s="348">
        <v>7</v>
      </c>
      <c r="AA40" s="278">
        <v>10</v>
      </c>
      <c r="AB40" s="278"/>
      <c r="AC40" s="335">
        <f t="shared" si="3"/>
        <v>9</v>
      </c>
      <c r="AD40" s="347"/>
      <c r="AE40" s="278">
        <v>5</v>
      </c>
      <c r="AF40" s="278">
        <v>5</v>
      </c>
      <c r="AG40" s="348">
        <v>8</v>
      </c>
      <c r="AH40" s="348">
        <v>6</v>
      </c>
      <c r="AI40" s="278">
        <v>5</v>
      </c>
      <c r="AJ40" s="278"/>
      <c r="AK40" s="335">
        <f t="shared" si="4"/>
        <v>5</v>
      </c>
      <c r="AL40" s="335"/>
      <c r="AM40" s="278">
        <v>6</v>
      </c>
      <c r="AN40" s="348">
        <v>8</v>
      </c>
      <c r="AO40" s="348">
        <v>7</v>
      </c>
      <c r="AP40" s="348">
        <v>8</v>
      </c>
      <c r="AQ40" s="278">
        <v>8</v>
      </c>
      <c r="AR40" s="278"/>
      <c r="AS40" s="335">
        <f t="shared" si="5"/>
        <v>8</v>
      </c>
      <c r="AT40" s="275"/>
      <c r="AU40" s="278">
        <v>5</v>
      </c>
      <c r="AV40" s="278">
        <v>6</v>
      </c>
      <c r="AW40" s="348">
        <v>6</v>
      </c>
      <c r="AX40" s="278">
        <v>7</v>
      </c>
      <c r="AY40" s="278"/>
      <c r="AZ40" s="335">
        <f t="shared" si="6"/>
        <v>7</v>
      </c>
      <c r="BA40" s="275"/>
      <c r="BB40" s="278">
        <v>6</v>
      </c>
      <c r="BC40" s="348">
        <v>7</v>
      </c>
      <c r="BD40" s="348">
        <v>6</v>
      </c>
      <c r="BE40" s="349">
        <v>9</v>
      </c>
      <c r="BF40" s="349"/>
      <c r="BG40" s="335">
        <f t="shared" si="7"/>
        <v>8</v>
      </c>
      <c r="BH40" s="349"/>
      <c r="BI40" s="340">
        <f t="shared" si="8"/>
        <v>170</v>
      </c>
      <c r="BJ40" s="350">
        <f t="shared" si="9"/>
        <v>7.391304347826087</v>
      </c>
      <c r="BK40" s="350">
        <f t="shared" si="10"/>
        <v>7.391304347826087</v>
      </c>
      <c r="BL40" s="351" t="str">
        <f t="shared" si="11"/>
        <v>Kh¸</v>
      </c>
      <c r="BO40">
        <v>170</v>
      </c>
    </row>
    <row r="41" spans="1:67" ht="15" customHeight="1">
      <c r="A41" s="20">
        <v>35</v>
      </c>
      <c r="B41" s="21">
        <v>35</v>
      </c>
      <c r="C41" s="22" t="s">
        <v>92</v>
      </c>
      <c r="D41" s="23" t="s">
        <v>32</v>
      </c>
      <c r="E41" s="366" t="s">
        <v>332</v>
      </c>
      <c r="F41" s="278">
        <v>6</v>
      </c>
      <c r="G41" s="278">
        <v>7</v>
      </c>
      <c r="H41" s="278">
        <v>8</v>
      </c>
      <c r="I41" s="278">
        <v>7</v>
      </c>
      <c r="J41" s="278"/>
      <c r="K41" s="335">
        <f t="shared" si="0"/>
        <v>7</v>
      </c>
      <c r="L41" s="347"/>
      <c r="M41" s="348">
        <v>9</v>
      </c>
      <c r="N41" s="348">
        <v>9</v>
      </c>
      <c r="O41" s="278">
        <v>6</v>
      </c>
      <c r="P41" s="278"/>
      <c r="Q41" s="335">
        <f t="shared" si="1"/>
        <v>7</v>
      </c>
      <c r="R41" s="335"/>
      <c r="S41" s="278">
        <v>7</v>
      </c>
      <c r="T41" s="348">
        <v>9</v>
      </c>
      <c r="U41" s="278">
        <v>9</v>
      </c>
      <c r="V41" s="278"/>
      <c r="W41" s="335">
        <f t="shared" si="2"/>
        <v>9</v>
      </c>
      <c r="X41" s="335"/>
      <c r="Y41" s="278">
        <v>8</v>
      </c>
      <c r="Z41" s="348">
        <v>9</v>
      </c>
      <c r="AA41" s="278">
        <v>9</v>
      </c>
      <c r="AB41" s="278"/>
      <c r="AC41" s="335">
        <f t="shared" si="3"/>
        <v>9</v>
      </c>
      <c r="AD41" s="347"/>
      <c r="AE41" s="278">
        <v>8</v>
      </c>
      <c r="AF41" s="278">
        <v>8</v>
      </c>
      <c r="AG41" s="348">
        <v>9</v>
      </c>
      <c r="AH41" s="348">
        <v>7</v>
      </c>
      <c r="AI41" s="278">
        <v>5</v>
      </c>
      <c r="AJ41" s="278"/>
      <c r="AK41" s="335">
        <f t="shared" si="4"/>
        <v>6</v>
      </c>
      <c r="AL41" s="335"/>
      <c r="AM41" s="278">
        <v>7</v>
      </c>
      <c r="AN41" s="348">
        <v>7</v>
      </c>
      <c r="AO41" s="348">
        <v>7</v>
      </c>
      <c r="AP41" s="348">
        <v>6</v>
      </c>
      <c r="AQ41" s="278">
        <v>8</v>
      </c>
      <c r="AR41" s="278"/>
      <c r="AS41" s="335">
        <f t="shared" si="5"/>
        <v>8</v>
      </c>
      <c r="AT41" s="275"/>
      <c r="AU41" s="278">
        <v>7</v>
      </c>
      <c r="AV41" s="278">
        <v>8</v>
      </c>
      <c r="AW41" s="348">
        <v>7</v>
      </c>
      <c r="AX41" s="278">
        <v>7</v>
      </c>
      <c r="AY41" s="278"/>
      <c r="AZ41" s="335">
        <f t="shared" si="6"/>
        <v>7</v>
      </c>
      <c r="BA41" s="275"/>
      <c r="BB41" s="278">
        <v>6</v>
      </c>
      <c r="BC41" s="348">
        <v>7</v>
      </c>
      <c r="BD41" s="348">
        <v>7</v>
      </c>
      <c r="BE41" s="349">
        <v>7</v>
      </c>
      <c r="BF41" s="349"/>
      <c r="BG41" s="335">
        <f t="shared" si="7"/>
        <v>7</v>
      </c>
      <c r="BH41" s="349"/>
      <c r="BI41" s="340">
        <f t="shared" si="8"/>
        <v>169</v>
      </c>
      <c r="BJ41" s="350">
        <f t="shared" si="9"/>
        <v>7.3478260869565215</v>
      </c>
      <c r="BK41" s="350">
        <f t="shared" si="10"/>
        <v>7.3478260869565215</v>
      </c>
      <c r="BL41" s="351" t="str">
        <f t="shared" si="11"/>
        <v>Kh¸</v>
      </c>
      <c r="BO41">
        <v>169</v>
      </c>
    </row>
    <row r="42" spans="1:67" ht="15.75" customHeight="1">
      <c r="A42" s="20">
        <v>36</v>
      </c>
      <c r="B42" s="21">
        <v>36</v>
      </c>
      <c r="C42" s="22" t="s">
        <v>14</v>
      </c>
      <c r="D42" s="23" t="s">
        <v>93</v>
      </c>
      <c r="E42" s="366" t="s">
        <v>333</v>
      </c>
      <c r="F42" s="278">
        <v>7</v>
      </c>
      <c r="G42" s="278">
        <v>7</v>
      </c>
      <c r="H42" s="278">
        <v>7</v>
      </c>
      <c r="I42" s="278">
        <v>8</v>
      </c>
      <c r="J42" s="278"/>
      <c r="K42" s="335">
        <f t="shared" si="0"/>
        <v>8</v>
      </c>
      <c r="L42" s="347"/>
      <c r="M42" s="348">
        <v>9</v>
      </c>
      <c r="N42" s="348">
        <v>9</v>
      </c>
      <c r="O42" s="278">
        <v>7</v>
      </c>
      <c r="P42" s="278"/>
      <c r="Q42" s="335">
        <f t="shared" si="1"/>
        <v>8</v>
      </c>
      <c r="R42" s="335"/>
      <c r="S42" s="278">
        <v>9</v>
      </c>
      <c r="T42" s="348">
        <v>10</v>
      </c>
      <c r="U42" s="278">
        <v>6</v>
      </c>
      <c r="V42" s="278"/>
      <c r="W42" s="335">
        <f t="shared" si="2"/>
        <v>7</v>
      </c>
      <c r="X42" s="335"/>
      <c r="Y42" s="278">
        <v>7</v>
      </c>
      <c r="Z42" s="348">
        <v>9</v>
      </c>
      <c r="AA42" s="278">
        <v>8</v>
      </c>
      <c r="AB42" s="278"/>
      <c r="AC42" s="335">
        <f t="shared" si="3"/>
        <v>8</v>
      </c>
      <c r="AD42" s="347"/>
      <c r="AE42" s="278">
        <v>8</v>
      </c>
      <c r="AF42" s="278">
        <v>8</v>
      </c>
      <c r="AG42" s="348">
        <v>9</v>
      </c>
      <c r="AH42" s="348">
        <v>8</v>
      </c>
      <c r="AI42" s="278">
        <v>5</v>
      </c>
      <c r="AJ42" s="278"/>
      <c r="AK42" s="335">
        <f t="shared" si="4"/>
        <v>6</v>
      </c>
      <c r="AL42" s="335"/>
      <c r="AM42" s="278">
        <v>7</v>
      </c>
      <c r="AN42" s="348">
        <v>7</v>
      </c>
      <c r="AO42" s="348">
        <v>8</v>
      </c>
      <c r="AP42" s="348">
        <v>8</v>
      </c>
      <c r="AQ42" s="278">
        <v>8</v>
      </c>
      <c r="AR42" s="278"/>
      <c r="AS42" s="335">
        <f t="shared" si="5"/>
        <v>8</v>
      </c>
      <c r="AT42" s="275"/>
      <c r="AU42" s="278">
        <v>7</v>
      </c>
      <c r="AV42" s="278">
        <v>6</v>
      </c>
      <c r="AW42" s="348">
        <v>7</v>
      </c>
      <c r="AX42" s="278">
        <v>6</v>
      </c>
      <c r="AY42" s="278"/>
      <c r="AZ42" s="335">
        <f t="shared" si="6"/>
        <v>6</v>
      </c>
      <c r="BA42" s="275"/>
      <c r="BB42" s="278">
        <v>6</v>
      </c>
      <c r="BC42" s="348">
        <v>7</v>
      </c>
      <c r="BD42" s="348">
        <v>8</v>
      </c>
      <c r="BE42" s="349">
        <v>9</v>
      </c>
      <c r="BF42" s="349"/>
      <c r="BG42" s="335">
        <f t="shared" si="7"/>
        <v>8</v>
      </c>
      <c r="BH42" s="349"/>
      <c r="BI42" s="340">
        <f t="shared" si="8"/>
        <v>168</v>
      </c>
      <c r="BJ42" s="350">
        <f t="shared" si="9"/>
        <v>7.304347826086956</v>
      </c>
      <c r="BK42" s="350">
        <f t="shared" si="10"/>
        <v>7.304347826086956</v>
      </c>
      <c r="BL42" s="351" t="str">
        <f t="shared" si="11"/>
        <v>Kh¸</v>
      </c>
      <c r="BO42">
        <v>168</v>
      </c>
    </row>
    <row r="43" spans="1:67" ht="15" customHeight="1">
      <c r="A43" s="20">
        <v>37</v>
      </c>
      <c r="B43" s="21">
        <v>37</v>
      </c>
      <c r="C43" s="22" t="s">
        <v>10</v>
      </c>
      <c r="D43" s="23" t="s">
        <v>94</v>
      </c>
      <c r="E43" s="366" t="s">
        <v>334</v>
      </c>
      <c r="F43" s="278">
        <v>7</v>
      </c>
      <c r="G43" s="278">
        <v>7</v>
      </c>
      <c r="H43" s="278">
        <v>7</v>
      </c>
      <c r="I43" s="278">
        <v>7</v>
      </c>
      <c r="J43" s="278"/>
      <c r="K43" s="335">
        <f t="shared" si="0"/>
        <v>7</v>
      </c>
      <c r="L43" s="347"/>
      <c r="M43" s="348">
        <v>7</v>
      </c>
      <c r="N43" s="348">
        <v>8</v>
      </c>
      <c r="O43" s="278">
        <v>5</v>
      </c>
      <c r="P43" s="278"/>
      <c r="Q43" s="335">
        <f t="shared" si="1"/>
        <v>6</v>
      </c>
      <c r="R43" s="335"/>
      <c r="S43" s="278">
        <v>8</v>
      </c>
      <c r="T43" s="348">
        <v>7</v>
      </c>
      <c r="U43" s="278">
        <v>6</v>
      </c>
      <c r="V43" s="278"/>
      <c r="W43" s="335">
        <f t="shared" si="2"/>
        <v>6</v>
      </c>
      <c r="X43" s="335"/>
      <c r="Y43" s="278">
        <v>8</v>
      </c>
      <c r="Z43" s="348">
        <v>7</v>
      </c>
      <c r="AA43" s="278">
        <v>8</v>
      </c>
      <c r="AB43" s="278"/>
      <c r="AC43" s="335">
        <f t="shared" si="3"/>
        <v>8</v>
      </c>
      <c r="AD43" s="347"/>
      <c r="AE43" s="278">
        <v>6</v>
      </c>
      <c r="AF43" s="278">
        <v>8</v>
      </c>
      <c r="AG43" s="348">
        <v>7</v>
      </c>
      <c r="AH43" s="348">
        <v>6</v>
      </c>
      <c r="AI43" s="278">
        <v>6</v>
      </c>
      <c r="AJ43" s="278"/>
      <c r="AK43" s="335">
        <f t="shared" si="4"/>
        <v>6</v>
      </c>
      <c r="AL43" s="335"/>
      <c r="AM43" s="278">
        <v>7</v>
      </c>
      <c r="AN43" s="348">
        <v>7</v>
      </c>
      <c r="AO43" s="348">
        <v>7</v>
      </c>
      <c r="AP43" s="348">
        <v>7</v>
      </c>
      <c r="AQ43" s="278">
        <v>5</v>
      </c>
      <c r="AR43" s="278"/>
      <c r="AS43" s="335">
        <f t="shared" si="5"/>
        <v>6</v>
      </c>
      <c r="AT43" s="275"/>
      <c r="AU43" s="278">
        <v>8</v>
      </c>
      <c r="AV43" s="278">
        <v>7</v>
      </c>
      <c r="AW43" s="348">
        <v>7</v>
      </c>
      <c r="AX43" s="278">
        <v>7</v>
      </c>
      <c r="AY43" s="278"/>
      <c r="AZ43" s="335">
        <f t="shared" si="6"/>
        <v>7</v>
      </c>
      <c r="BA43" s="275"/>
      <c r="BB43" s="278">
        <v>7</v>
      </c>
      <c r="BC43" s="348">
        <v>6</v>
      </c>
      <c r="BD43" s="348">
        <v>8</v>
      </c>
      <c r="BE43" s="349">
        <v>7</v>
      </c>
      <c r="BF43" s="349"/>
      <c r="BG43" s="335">
        <f t="shared" si="7"/>
        <v>7</v>
      </c>
      <c r="BH43" s="349"/>
      <c r="BI43" s="340">
        <f t="shared" si="8"/>
        <v>151</v>
      </c>
      <c r="BJ43" s="350">
        <f t="shared" si="9"/>
        <v>6.565217391304348</v>
      </c>
      <c r="BK43" s="350">
        <f t="shared" si="10"/>
        <v>6.565217391304348</v>
      </c>
      <c r="BL43" s="351" t="str">
        <f t="shared" si="11"/>
        <v>TBK</v>
      </c>
      <c r="BO43">
        <v>151</v>
      </c>
    </row>
    <row r="44" spans="1:67" ht="14.25" customHeight="1">
      <c r="A44" s="20">
        <v>38</v>
      </c>
      <c r="B44" s="21">
        <v>38</v>
      </c>
      <c r="C44" s="22" t="s">
        <v>95</v>
      </c>
      <c r="D44" s="23" t="s">
        <v>33</v>
      </c>
      <c r="E44" s="366" t="s">
        <v>335</v>
      </c>
      <c r="F44" s="348">
        <v>7</v>
      </c>
      <c r="G44" s="348">
        <v>8</v>
      </c>
      <c r="H44" s="348">
        <v>7</v>
      </c>
      <c r="I44" s="278">
        <v>6</v>
      </c>
      <c r="J44" s="278"/>
      <c r="K44" s="335">
        <f t="shared" si="0"/>
        <v>6</v>
      </c>
      <c r="L44" s="347"/>
      <c r="M44" s="348">
        <v>8</v>
      </c>
      <c r="N44" s="348">
        <v>6</v>
      </c>
      <c r="O44" s="348">
        <v>9</v>
      </c>
      <c r="P44" s="348"/>
      <c r="Q44" s="335">
        <f t="shared" si="1"/>
        <v>8</v>
      </c>
      <c r="R44" s="335"/>
      <c r="S44" s="348">
        <v>8</v>
      </c>
      <c r="T44" s="348">
        <v>9</v>
      </c>
      <c r="U44" s="348">
        <v>8</v>
      </c>
      <c r="V44" s="348"/>
      <c r="W44" s="335">
        <f t="shared" si="2"/>
        <v>8</v>
      </c>
      <c r="X44" s="335"/>
      <c r="Y44" s="348">
        <v>6</v>
      </c>
      <c r="Z44" s="348">
        <v>8</v>
      </c>
      <c r="AA44" s="348">
        <v>9</v>
      </c>
      <c r="AB44" s="348"/>
      <c r="AC44" s="335">
        <f t="shared" si="3"/>
        <v>8</v>
      </c>
      <c r="AD44" s="347"/>
      <c r="AE44" s="348">
        <v>6</v>
      </c>
      <c r="AF44" s="348">
        <v>5</v>
      </c>
      <c r="AG44" s="348">
        <v>8</v>
      </c>
      <c r="AH44" s="348">
        <v>6</v>
      </c>
      <c r="AI44" s="348">
        <v>5</v>
      </c>
      <c r="AJ44" s="348"/>
      <c r="AK44" s="335">
        <f t="shared" si="4"/>
        <v>5</v>
      </c>
      <c r="AL44" s="335"/>
      <c r="AM44" s="348">
        <v>7</v>
      </c>
      <c r="AN44" s="348">
        <v>7</v>
      </c>
      <c r="AO44" s="348">
        <v>6</v>
      </c>
      <c r="AP44" s="348">
        <v>7</v>
      </c>
      <c r="AQ44" s="348">
        <v>7</v>
      </c>
      <c r="AR44" s="348"/>
      <c r="AS44" s="335">
        <f t="shared" si="5"/>
        <v>7</v>
      </c>
      <c r="AT44" s="275"/>
      <c r="AU44" s="348">
        <v>7</v>
      </c>
      <c r="AV44" s="348">
        <v>7</v>
      </c>
      <c r="AW44" s="348">
        <v>7</v>
      </c>
      <c r="AX44" s="348">
        <v>7</v>
      </c>
      <c r="AY44" s="348"/>
      <c r="AZ44" s="335">
        <f t="shared" si="6"/>
        <v>7</v>
      </c>
      <c r="BA44" s="275"/>
      <c r="BB44" s="348">
        <v>6</v>
      </c>
      <c r="BC44" s="348">
        <v>6</v>
      </c>
      <c r="BD44" s="348">
        <v>7</v>
      </c>
      <c r="BE44" s="349">
        <v>5</v>
      </c>
      <c r="BF44" s="349"/>
      <c r="BG44" s="335">
        <f t="shared" si="7"/>
        <v>5</v>
      </c>
      <c r="BH44" s="349"/>
      <c r="BI44" s="340">
        <f t="shared" si="8"/>
        <v>150</v>
      </c>
      <c r="BJ44" s="350">
        <f t="shared" si="9"/>
        <v>6.521739130434782</v>
      </c>
      <c r="BK44" s="350">
        <f t="shared" si="10"/>
        <v>6.521739130434782</v>
      </c>
      <c r="BL44" s="351" t="str">
        <f t="shared" si="11"/>
        <v>TBK</v>
      </c>
      <c r="BO44">
        <v>150</v>
      </c>
    </row>
    <row r="45" spans="1:67" ht="14.25" customHeight="1">
      <c r="A45" s="20">
        <v>39</v>
      </c>
      <c r="B45" s="21">
        <v>39</v>
      </c>
      <c r="C45" s="22" t="s">
        <v>21</v>
      </c>
      <c r="D45" s="23" t="s">
        <v>36</v>
      </c>
      <c r="E45" s="367" t="s">
        <v>336</v>
      </c>
      <c r="F45" s="278">
        <v>7</v>
      </c>
      <c r="G45" s="278">
        <v>6</v>
      </c>
      <c r="H45" s="348">
        <v>7</v>
      </c>
      <c r="I45" s="278">
        <v>7</v>
      </c>
      <c r="J45" s="278"/>
      <c r="K45" s="335">
        <f t="shared" si="0"/>
        <v>7</v>
      </c>
      <c r="L45" s="278"/>
      <c r="M45" s="278">
        <v>8</v>
      </c>
      <c r="N45" s="278">
        <v>9</v>
      </c>
      <c r="O45" s="278">
        <v>6</v>
      </c>
      <c r="P45" s="348"/>
      <c r="Q45" s="335">
        <f t="shared" si="1"/>
        <v>7</v>
      </c>
      <c r="R45" s="335"/>
      <c r="S45" s="348">
        <v>7</v>
      </c>
      <c r="T45" s="278">
        <v>10</v>
      </c>
      <c r="U45" s="278">
        <v>8</v>
      </c>
      <c r="V45" s="278"/>
      <c r="W45" s="335">
        <f t="shared" si="2"/>
        <v>8</v>
      </c>
      <c r="X45" s="335"/>
      <c r="Y45" s="278">
        <v>5</v>
      </c>
      <c r="Z45" s="348">
        <v>7</v>
      </c>
      <c r="AA45" s="348">
        <v>9</v>
      </c>
      <c r="AB45" s="275"/>
      <c r="AC45" s="335">
        <f t="shared" si="3"/>
        <v>8</v>
      </c>
      <c r="AD45" s="278"/>
      <c r="AE45" s="278">
        <v>6</v>
      </c>
      <c r="AF45" s="348">
        <v>7</v>
      </c>
      <c r="AG45" s="348">
        <v>8</v>
      </c>
      <c r="AH45" s="275">
        <v>7</v>
      </c>
      <c r="AI45" s="352">
        <v>2</v>
      </c>
      <c r="AJ45" s="348">
        <v>4</v>
      </c>
      <c r="AK45" s="354">
        <f t="shared" si="4"/>
        <v>4</v>
      </c>
      <c r="AL45" s="335">
        <f>ROUND((SUM(AE45:AH45)/4*0.3+MAX(AI45:AJ45)*0.7),0)</f>
        <v>5</v>
      </c>
      <c r="AM45" s="348">
        <v>6</v>
      </c>
      <c r="AN45" s="348">
        <v>8</v>
      </c>
      <c r="AO45" s="348">
        <v>7</v>
      </c>
      <c r="AP45" s="348">
        <v>8</v>
      </c>
      <c r="AQ45" s="278">
        <v>7</v>
      </c>
      <c r="AR45" s="278"/>
      <c r="AS45" s="335">
        <f t="shared" si="5"/>
        <v>7</v>
      </c>
      <c r="AT45" s="348"/>
      <c r="AU45" s="278">
        <v>7</v>
      </c>
      <c r="AV45" s="278">
        <v>8</v>
      </c>
      <c r="AW45" s="278">
        <v>7</v>
      </c>
      <c r="AX45" s="348">
        <v>7</v>
      </c>
      <c r="AY45" s="348"/>
      <c r="AZ45" s="335">
        <f t="shared" si="6"/>
        <v>7</v>
      </c>
      <c r="BA45" s="348"/>
      <c r="BB45" s="348">
        <v>6</v>
      </c>
      <c r="BC45" s="275">
        <v>7</v>
      </c>
      <c r="BD45" s="348">
        <v>6</v>
      </c>
      <c r="BE45" s="349">
        <v>5</v>
      </c>
      <c r="BF45" s="349"/>
      <c r="BG45" s="335">
        <f t="shared" si="7"/>
        <v>5</v>
      </c>
      <c r="BH45" s="349"/>
      <c r="BI45" s="340">
        <f t="shared" si="8"/>
        <v>147</v>
      </c>
      <c r="BJ45" s="350">
        <f t="shared" si="9"/>
        <v>6.391304347826087</v>
      </c>
      <c r="BK45" s="350">
        <f t="shared" si="10"/>
        <v>6.565217391304348</v>
      </c>
      <c r="BL45" s="351" t="str">
        <f t="shared" si="11"/>
        <v>TBK</v>
      </c>
      <c r="BN45" t="s">
        <v>296</v>
      </c>
      <c r="BO45">
        <v>147</v>
      </c>
    </row>
    <row r="46" spans="1:67" ht="14.25" customHeight="1">
      <c r="A46" s="20">
        <v>40</v>
      </c>
      <c r="B46" s="21">
        <v>40</v>
      </c>
      <c r="C46" s="22" t="s">
        <v>10</v>
      </c>
      <c r="D46" s="23" t="s">
        <v>96</v>
      </c>
      <c r="E46" s="367" t="s">
        <v>337</v>
      </c>
      <c r="F46" s="278">
        <v>7</v>
      </c>
      <c r="G46" s="278">
        <v>7</v>
      </c>
      <c r="H46" s="348">
        <v>7</v>
      </c>
      <c r="I46" s="278">
        <v>6</v>
      </c>
      <c r="J46" s="278"/>
      <c r="K46" s="335">
        <f t="shared" si="0"/>
        <v>6</v>
      </c>
      <c r="L46" s="278"/>
      <c r="M46" s="278">
        <v>8</v>
      </c>
      <c r="N46" s="278">
        <v>8</v>
      </c>
      <c r="O46" s="278">
        <v>6</v>
      </c>
      <c r="P46" s="348"/>
      <c r="Q46" s="335">
        <f t="shared" si="1"/>
        <v>7</v>
      </c>
      <c r="R46" s="335"/>
      <c r="S46" s="348">
        <v>8</v>
      </c>
      <c r="T46" s="278">
        <v>7</v>
      </c>
      <c r="U46" s="278">
        <v>6</v>
      </c>
      <c r="V46" s="278"/>
      <c r="W46" s="335">
        <f t="shared" si="2"/>
        <v>6</v>
      </c>
      <c r="X46" s="335"/>
      <c r="Y46" s="278">
        <v>6</v>
      </c>
      <c r="Z46" s="348">
        <v>7</v>
      </c>
      <c r="AA46" s="348">
        <v>9</v>
      </c>
      <c r="AB46" s="275"/>
      <c r="AC46" s="335">
        <f t="shared" si="3"/>
        <v>8</v>
      </c>
      <c r="AD46" s="278"/>
      <c r="AE46" s="278">
        <v>3</v>
      </c>
      <c r="AF46" s="348">
        <v>8</v>
      </c>
      <c r="AG46" s="348">
        <v>8</v>
      </c>
      <c r="AH46" s="275">
        <v>9</v>
      </c>
      <c r="AI46" s="348">
        <v>9</v>
      </c>
      <c r="AJ46" s="348"/>
      <c r="AK46" s="335">
        <f t="shared" si="4"/>
        <v>8</v>
      </c>
      <c r="AL46" s="335"/>
      <c r="AM46" s="348">
        <v>7</v>
      </c>
      <c r="AN46" s="348">
        <v>8</v>
      </c>
      <c r="AO46" s="348">
        <v>5</v>
      </c>
      <c r="AP46" s="348">
        <v>7</v>
      </c>
      <c r="AQ46" s="278">
        <v>8</v>
      </c>
      <c r="AR46" s="278"/>
      <c r="AS46" s="335">
        <f t="shared" si="5"/>
        <v>8</v>
      </c>
      <c r="AT46" s="348"/>
      <c r="AU46" s="278">
        <v>7</v>
      </c>
      <c r="AV46" s="278">
        <v>6</v>
      </c>
      <c r="AW46" s="278">
        <v>7</v>
      </c>
      <c r="AX46" s="348">
        <v>7</v>
      </c>
      <c r="AY46" s="348"/>
      <c r="AZ46" s="335">
        <f t="shared" si="6"/>
        <v>7</v>
      </c>
      <c r="BA46" s="348"/>
      <c r="BB46" s="348">
        <v>6</v>
      </c>
      <c r="BC46" s="275">
        <v>7</v>
      </c>
      <c r="BD46" s="348">
        <v>7</v>
      </c>
      <c r="BE46" s="349">
        <v>6</v>
      </c>
      <c r="BF46" s="349"/>
      <c r="BG46" s="335">
        <f t="shared" si="7"/>
        <v>6</v>
      </c>
      <c r="BH46" s="349"/>
      <c r="BI46" s="340">
        <f t="shared" si="8"/>
        <v>163</v>
      </c>
      <c r="BJ46" s="350">
        <f t="shared" si="9"/>
        <v>7.086956521739131</v>
      </c>
      <c r="BK46" s="350">
        <f t="shared" si="10"/>
        <v>7.086956521739131</v>
      </c>
      <c r="BL46" s="351" t="str">
        <f t="shared" si="11"/>
        <v>Kh¸</v>
      </c>
      <c r="BO46">
        <v>163</v>
      </c>
    </row>
    <row r="47" spans="1:67" ht="14.25" customHeight="1">
      <c r="A47" s="20">
        <v>41</v>
      </c>
      <c r="B47" s="21">
        <v>41</v>
      </c>
      <c r="C47" s="22" t="s">
        <v>97</v>
      </c>
      <c r="D47" s="23" t="s">
        <v>34</v>
      </c>
      <c r="E47" s="367" t="s">
        <v>338</v>
      </c>
      <c r="F47" s="278">
        <v>7</v>
      </c>
      <c r="G47" s="278">
        <v>7</v>
      </c>
      <c r="H47" s="348">
        <v>7</v>
      </c>
      <c r="I47" s="278">
        <v>7</v>
      </c>
      <c r="J47" s="278"/>
      <c r="K47" s="335">
        <f t="shared" si="0"/>
        <v>7</v>
      </c>
      <c r="L47" s="278"/>
      <c r="M47" s="278">
        <v>7</v>
      </c>
      <c r="N47" s="278">
        <v>9</v>
      </c>
      <c r="O47" s="278">
        <v>7</v>
      </c>
      <c r="P47" s="348"/>
      <c r="Q47" s="335">
        <f t="shared" si="1"/>
        <v>7</v>
      </c>
      <c r="R47" s="335"/>
      <c r="S47" s="348">
        <v>7</v>
      </c>
      <c r="T47" s="278">
        <v>9</v>
      </c>
      <c r="U47" s="278">
        <v>8</v>
      </c>
      <c r="V47" s="278"/>
      <c r="W47" s="335">
        <f t="shared" si="2"/>
        <v>8</v>
      </c>
      <c r="X47" s="335"/>
      <c r="Y47" s="278">
        <v>8</v>
      </c>
      <c r="Z47" s="348">
        <v>10</v>
      </c>
      <c r="AA47" s="348">
        <v>10</v>
      </c>
      <c r="AB47" s="275"/>
      <c r="AC47" s="335">
        <f t="shared" si="3"/>
        <v>10</v>
      </c>
      <c r="AD47" s="278"/>
      <c r="AE47" s="278">
        <v>4</v>
      </c>
      <c r="AF47" s="348">
        <v>8</v>
      </c>
      <c r="AG47" s="348">
        <v>9</v>
      </c>
      <c r="AH47" s="275">
        <v>7</v>
      </c>
      <c r="AI47" s="348">
        <v>6</v>
      </c>
      <c r="AJ47" s="348"/>
      <c r="AK47" s="335">
        <f t="shared" si="4"/>
        <v>6</v>
      </c>
      <c r="AL47" s="335"/>
      <c r="AM47" s="348">
        <v>7</v>
      </c>
      <c r="AN47" s="348">
        <v>6</v>
      </c>
      <c r="AO47" s="348">
        <v>7</v>
      </c>
      <c r="AP47" s="348">
        <v>8</v>
      </c>
      <c r="AQ47" s="278">
        <v>6</v>
      </c>
      <c r="AR47" s="278"/>
      <c r="AS47" s="335">
        <f t="shared" si="5"/>
        <v>6</v>
      </c>
      <c r="AT47" s="348"/>
      <c r="AU47" s="278">
        <v>6</v>
      </c>
      <c r="AV47" s="278">
        <v>7</v>
      </c>
      <c r="AW47" s="278">
        <v>7</v>
      </c>
      <c r="AX47" s="348">
        <v>6</v>
      </c>
      <c r="AY47" s="348"/>
      <c r="AZ47" s="335">
        <f t="shared" si="6"/>
        <v>6</v>
      </c>
      <c r="BA47" s="348"/>
      <c r="BB47" s="348">
        <v>8</v>
      </c>
      <c r="BC47" s="275">
        <v>7</v>
      </c>
      <c r="BD47" s="348">
        <v>8</v>
      </c>
      <c r="BE47" s="349">
        <v>8</v>
      </c>
      <c r="BF47" s="349"/>
      <c r="BG47" s="335">
        <f t="shared" si="7"/>
        <v>8</v>
      </c>
      <c r="BH47" s="349"/>
      <c r="BI47" s="340">
        <f t="shared" si="8"/>
        <v>161</v>
      </c>
      <c r="BJ47" s="350">
        <f t="shared" si="9"/>
        <v>7</v>
      </c>
      <c r="BK47" s="350">
        <f t="shared" si="10"/>
        <v>7</v>
      </c>
      <c r="BL47" s="351" t="str">
        <f t="shared" si="11"/>
        <v>Kh¸</v>
      </c>
      <c r="BO47">
        <v>161</v>
      </c>
    </row>
    <row r="48" spans="1:67" ht="14.25" customHeight="1">
      <c r="A48" s="20">
        <v>42</v>
      </c>
      <c r="B48" s="21">
        <v>42</v>
      </c>
      <c r="C48" s="22" t="s">
        <v>98</v>
      </c>
      <c r="D48" s="23" t="s">
        <v>42</v>
      </c>
      <c r="E48" s="367" t="s">
        <v>339</v>
      </c>
      <c r="F48" s="278">
        <v>6</v>
      </c>
      <c r="G48" s="278">
        <v>7</v>
      </c>
      <c r="H48" s="348">
        <v>8</v>
      </c>
      <c r="I48" s="278">
        <v>7</v>
      </c>
      <c r="J48" s="278"/>
      <c r="K48" s="335">
        <f t="shared" si="0"/>
        <v>7</v>
      </c>
      <c r="L48" s="278"/>
      <c r="M48" s="278">
        <v>8</v>
      </c>
      <c r="N48" s="278">
        <v>10</v>
      </c>
      <c r="O48" s="278">
        <v>7</v>
      </c>
      <c r="P48" s="348"/>
      <c r="Q48" s="335">
        <f t="shared" si="1"/>
        <v>8</v>
      </c>
      <c r="R48" s="335"/>
      <c r="S48" s="348">
        <v>9</v>
      </c>
      <c r="T48" s="278">
        <v>9</v>
      </c>
      <c r="U48" s="278">
        <v>8</v>
      </c>
      <c r="V48" s="278"/>
      <c r="W48" s="335">
        <f t="shared" si="2"/>
        <v>8</v>
      </c>
      <c r="X48" s="335"/>
      <c r="Y48" s="278">
        <v>7</v>
      </c>
      <c r="Z48" s="348">
        <v>8</v>
      </c>
      <c r="AA48" s="348">
        <v>6</v>
      </c>
      <c r="AB48" s="275"/>
      <c r="AC48" s="335">
        <f t="shared" si="3"/>
        <v>6</v>
      </c>
      <c r="AD48" s="278"/>
      <c r="AE48" s="278">
        <v>6</v>
      </c>
      <c r="AF48" s="348">
        <v>7</v>
      </c>
      <c r="AG48" s="348">
        <v>8</v>
      </c>
      <c r="AH48" s="275">
        <v>7</v>
      </c>
      <c r="AI48" s="348">
        <v>5</v>
      </c>
      <c r="AJ48" s="348"/>
      <c r="AK48" s="335">
        <f t="shared" si="4"/>
        <v>6</v>
      </c>
      <c r="AL48" s="335"/>
      <c r="AM48" s="348">
        <v>8</v>
      </c>
      <c r="AN48" s="348">
        <v>7</v>
      </c>
      <c r="AO48" s="348">
        <v>7</v>
      </c>
      <c r="AP48" s="348">
        <v>7</v>
      </c>
      <c r="AQ48" s="278">
        <v>6</v>
      </c>
      <c r="AR48" s="278"/>
      <c r="AS48" s="335">
        <f t="shared" si="5"/>
        <v>6</v>
      </c>
      <c r="AT48" s="348"/>
      <c r="AU48" s="278">
        <v>6</v>
      </c>
      <c r="AV48" s="278">
        <v>6</v>
      </c>
      <c r="AW48" s="278">
        <v>7</v>
      </c>
      <c r="AX48" s="348">
        <v>8</v>
      </c>
      <c r="AY48" s="348"/>
      <c r="AZ48" s="335">
        <f t="shared" si="6"/>
        <v>8</v>
      </c>
      <c r="BA48" s="348"/>
      <c r="BB48" s="348">
        <v>8</v>
      </c>
      <c r="BC48" s="275">
        <v>8</v>
      </c>
      <c r="BD48" s="348">
        <v>6</v>
      </c>
      <c r="BE48" s="349">
        <v>9</v>
      </c>
      <c r="BF48" s="349"/>
      <c r="BG48" s="335">
        <f t="shared" si="7"/>
        <v>9</v>
      </c>
      <c r="BH48" s="349"/>
      <c r="BI48" s="340">
        <f t="shared" si="8"/>
        <v>164</v>
      </c>
      <c r="BJ48" s="350">
        <f t="shared" si="9"/>
        <v>7.130434782608695</v>
      </c>
      <c r="BK48" s="350">
        <f t="shared" si="10"/>
        <v>7.130434782608695</v>
      </c>
      <c r="BL48" s="351" t="str">
        <f t="shared" si="11"/>
        <v>Kh¸</v>
      </c>
      <c r="BO48">
        <v>164</v>
      </c>
    </row>
    <row r="49" spans="1:67" ht="14.25" customHeight="1">
      <c r="A49" s="20">
        <v>43</v>
      </c>
      <c r="B49" s="21">
        <v>43</v>
      </c>
      <c r="C49" s="22" t="s">
        <v>14</v>
      </c>
      <c r="D49" s="23" t="s">
        <v>99</v>
      </c>
      <c r="E49" s="367" t="s">
        <v>340</v>
      </c>
      <c r="F49" s="278">
        <v>7</v>
      </c>
      <c r="G49" s="278">
        <v>7</v>
      </c>
      <c r="H49" s="348">
        <v>8</v>
      </c>
      <c r="I49" s="278">
        <v>6</v>
      </c>
      <c r="J49" s="278"/>
      <c r="K49" s="335">
        <f t="shared" si="0"/>
        <v>6</v>
      </c>
      <c r="L49" s="278"/>
      <c r="M49" s="278">
        <v>6</v>
      </c>
      <c r="N49" s="278">
        <v>8</v>
      </c>
      <c r="O49" s="278">
        <v>6</v>
      </c>
      <c r="P49" s="348"/>
      <c r="Q49" s="335">
        <f t="shared" si="1"/>
        <v>6</v>
      </c>
      <c r="R49" s="335"/>
      <c r="S49" s="348">
        <v>8</v>
      </c>
      <c r="T49" s="278">
        <v>8</v>
      </c>
      <c r="U49" s="278">
        <v>7</v>
      </c>
      <c r="V49" s="278"/>
      <c r="W49" s="335">
        <f t="shared" si="2"/>
        <v>7</v>
      </c>
      <c r="X49" s="335"/>
      <c r="Y49" s="278">
        <v>7</v>
      </c>
      <c r="Z49" s="348">
        <v>7</v>
      </c>
      <c r="AA49" s="348">
        <v>7</v>
      </c>
      <c r="AB49" s="275"/>
      <c r="AC49" s="335">
        <f t="shared" si="3"/>
        <v>7</v>
      </c>
      <c r="AD49" s="278"/>
      <c r="AE49" s="278">
        <v>7</v>
      </c>
      <c r="AF49" s="348">
        <v>6</v>
      </c>
      <c r="AG49" s="348">
        <v>8</v>
      </c>
      <c r="AH49" s="275">
        <v>6</v>
      </c>
      <c r="AI49" s="348">
        <v>5</v>
      </c>
      <c r="AJ49" s="348"/>
      <c r="AK49" s="335">
        <f t="shared" si="4"/>
        <v>6</v>
      </c>
      <c r="AL49" s="335"/>
      <c r="AM49" s="348">
        <v>6</v>
      </c>
      <c r="AN49" s="348">
        <v>7</v>
      </c>
      <c r="AO49" s="348">
        <v>7</v>
      </c>
      <c r="AP49" s="348">
        <v>6</v>
      </c>
      <c r="AQ49" s="278">
        <v>7</v>
      </c>
      <c r="AR49" s="278"/>
      <c r="AS49" s="335">
        <f t="shared" si="5"/>
        <v>7</v>
      </c>
      <c r="AT49" s="348"/>
      <c r="AU49" s="278">
        <v>8</v>
      </c>
      <c r="AV49" s="278">
        <v>7</v>
      </c>
      <c r="AW49" s="278">
        <v>7</v>
      </c>
      <c r="AX49" s="348">
        <v>6</v>
      </c>
      <c r="AY49" s="348"/>
      <c r="AZ49" s="335">
        <f t="shared" si="6"/>
        <v>6</v>
      </c>
      <c r="BA49" s="348"/>
      <c r="BB49" s="348">
        <v>5</v>
      </c>
      <c r="BC49" s="275">
        <v>7</v>
      </c>
      <c r="BD49" s="348">
        <v>6</v>
      </c>
      <c r="BE49" s="349">
        <v>6</v>
      </c>
      <c r="BF49" s="349"/>
      <c r="BG49" s="335">
        <f t="shared" si="7"/>
        <v>6</v>
      </c>
      <c r="BH49" s="349"/>
      <c r="BI49" s="340">
        <f t="shared" si="8"/>
        <v>146</v>
      </c>
      <c r="BJ49" s="350">
        <f t="shared" si="9"/>
        <v>6.3478260869565215</v>
      </c>
      <c r="BK49" s="350">
        <f t="shared" si="10"/>
        <v>6.3478260869565215</v>
      </c>
      <c r="BL49" s="351" t="str">
        <f t="shared" si="11"/>
        <v>TBK</v>
      </c>
      <c r="BO49">
        <v>146</v>
      </c>
    </row>
    <row r="50" spans="1:67" ht="14.25" customHeight="1">
      <c r="A50" s="20">
        <v>44</v>
      </c>
      <c r="B50" s="21">
        <v>44</v>
      </c>
      <c r="C50" s="22" t="s">
        <v>100</v>
      </c>
      <c r="D50" s="23" t="s">
        <v>18</v>
      </c>
      <c r="E50" s="367" t="s">
        <v>341</v>
      </c>
      <c r="F50" s="278">
        <v>7</v>
      </c>
      <c r="G50" s="278">
        <v>7</v>
      </c>
      <c r="H50" s="348">
        <v>7</v>
      </c>
      <c r="I50" s="278">
        <v>7</v>
      </c>
      <c r="J50" s="278"/>
      <c r="K50" s="335">
        <f t="shared" si="0"/>
        <v>7</v>
      </c>
      <c r="L50" s="278"/>
      <c r="M50" s="278">
        <v>7</v>
      </c>
      <c r="N50" s="278">
        <v>8</v>
      </c>
      <c r="O50" s="278">
        <v>4</v>
      </c>
      <c r="P50" s="348"/>
      <c r="Q50" s="335">
        <f t="shared" si="1"/>
        <v>5</v>
      </c>
      <c r="R50" s="335"/>
      <c r="S50" s="348">
        <v>8</v>
      </c>
      <c r="T50" s="278">
        <v>7</v>
      </c>
      <c r="U50" s="278">
        <v>6</v>
      </c>
      <c r="V50" s="278"/>
      <c r="W50" s="335">
        <f t="shared" si="2"/>
        <v>6</v>
      </c>
      <c r="X50" s="335"/>
      <c r="Y50" s="278">
        <v>7</v>
      </c>
      <c r="Z50" s="348">
        <v>7</v>
      </c>
      <c r="AA50" s="348">
        <v>8</v>
      </c>
      <c r="AB50" s="275"/>
      <c r="AC50" s="335">
        <f t="shared" si="3"/>
        <v>8</v>
      </c>
      <c r="AD50" s="278"/>
      <c r="AE50" s="278">
        <v>8</v>
      </c>
      <c r="AF50" s="348">
        <v>6</v>
      </c>
      <c r="AG50" s="348">
        <v>7</v>
      </c>
      <c r="AH50" s="275">
        <v>6</v>
      </c>
      <c r="AI50" s="348">
        <v>5</v>
      </c>
      <c r="AJ50" s="348"/>
      <c r="AK50" s="335">
        <f t="shared" si="4"/>
        <v>6</v>
      </c>
      <c r="AL50" s="335"/>
      <c r="AM50" s="348">
        <v>6</v>
      </c>
      <c r="AN50" s="348">
        <v>7</v>
      </c>
      <c r="AO50" s="348">
        <v>7</v>
      </c>
      <c r="AP50" s="348">
        <v>9</v>
      </c>
      <c r="AQ50" s="278">
        <v>7</v>
      </c>
      <c r="AR50" s="278"/>
      <c r="AS50" s="335">
        <f t="shared" si="5"/>
        <v>7</v>
      </c>
      <c r="AT50" s="348"/>
      <c r="AU50" s="278">
        <v>7</v>
      </c>
      <c r="AV50" s="278">
        <v>7</v>
      </c>
      <c r="AW50" s="278">
        <v>6</v>
      </c>
      <c r="AX50" s="348">
        <v>4</v>
      </c>
      <c r="AY50" s="348"/>
      <c r="AZ50" s="335">
        <f t="shared" si="6"/>
        <v>5</v>
      </c>
      <c r="BA50" s="348"/>
      <c r="BB50" s="348">
        <v>6</v>
      </c>
      <c r="BC50" s="275">
        <v>6</v>
      </c>
      <c r="BD50" s="348">
        <v>7</v>
      </c>
      <c r="BE50" s="349">
        <v>7</v>
      </c>
      <c r="BF50" s="349"/>
      <c r="BG50" s="335">
        <f t="shared" si="7"/>
        <v>7</v>
      </c>
      <c r="BH50" s="349"/>
      <c r="BI50" s="340">
        <f t="shared" si="8"/>
        <v>147</v>
      </c>
      <c r="BJ50" s="350">
        <f t="shared" si="9"/>
        <v>6.391304347826087</v>
      </c>
      <c r="BK50" s="350">
        <f t="shared" si="10"/>
        <v>6.391304347826087</v>
      </c>
      <c r="BL50" s="351" t="str">
        <f t="shared" si="11"/>
        <v>TBK</v>
      </c>
      <c r="BO50">
        <v>147</v>
      </c>
    </row>
    <row r="51" spans="1:67" ht="14.25" customHeight="1">
      <c r="A51" s="20">
        <v>45</v>
      </c>
      <c r="B51" s="21">
        <v>45</v>
      </c>
      <c r="C51" s="22" t="s">
        <v>10</v>
      </c>
      <c r="D51" s="23" t="s">
        <v>18</v>
      </c>
      <c r="E51" s="367" t="s">
        <v>342</v>
      </c>
      <c r="F51" s="278">
        <v>6</v>
      </c>
      <c r="G51" s="278">
        <v>7</v>
      </c>
      <c r="H51" s="348">
        <v>8</v>
      </c>
      <c r="I51" s="278">
        <v>6</v>
      </c>
      <c r="J51" s="278"/>
      <c r="K51" s="335">
        <f t="shared" si="0"/>
        <v>6</v>
      </c>
      <c r="L51" s="278"/>
      <c r="M51" s="278">
        <v>8</v>
      </c>
      <c r="N51" s="278">
        <v>9</v>
      </c>
      <c r="O51" s="278">
        <v>7</v>
      </c>
      <c r="P51" s="348"/>
      <c r="Q51" s="335">
        <f t="shared" si="1"/>
        <v>7</v>
      </c>
      <c r="R51" s="335"/>
      <c r="S51" s="348">
        <v>8</v>
      </c>
      <c r="T51" s="278">
        <v>9</v>
      </c>
      <c r="U51" s="278">
        <v>8</v>
      </c>
      <c r="V51" s="278"/>
      <c r="W51" s="335">
        <f t="shared" si="2"/>
        <v>8</v>
      </c>
      <c r="X51" s="335"/>
      <c r="Y51" s="278">
        <v>8</v>
      </c>
      <c r="Z51" s="348">
        <v>9</v>
      </c>
      <c r="AA51" s="348">
        <v>6</v>
      </c>
      <c r="AB51" s="275"/>
      <c r="AC51" s="335">
        <f t="shared" si="3"/>
        <v>7</v>
      </c>
      <c r="AD51" s="278"/>
      <c r="AE51" s="278">
        <v>9</v>
      </c>
      <c r="AF51" s="348">
        <v>8</v>
      </c>
      <c r="AG51" s="348">
        <v>8</v>
      </c>
      <c r="AH51" s="275">
        <v>6</v>
      </c>
      <c r="AI51" s="352">
        <v>2</v>
      </c>
      <c r="AJ51" s="348">
        <v>6</v>
      </c>
      <c r="AK51" s="354">
        <f t="shared" si="4"/>
        <v>4</v>
      </c>
      <c r="AL51" s="335">
        <f>ROUND((SUM(AE51:AH51)/4*0.3+MAX(AI51:AJ51)*0.7),0)</f>
        <v>7</v>
      </c>
      <c r="AM51" s="348">
        <v>7</v>
      </c>
      <c r="AN51" s="348">
        <v>6</v>
      </c>
      <c r="AO51" s="348">
        <v>7</v>
      </c>
      <c r="AP51" s="348">
        <v>8</v>
      </c>
      <c r="AQ51" s="278">
        <v>5</v>
      </c>
      <c r="AR51" s="278"/>
      <c r="AS51" s="335">
        <f t="shared" si="5"/>
        <v>6</v>
      </c>
      <c r="AT51" s="348"/>
      <c r="AU51" s="278">
        <v>7</v>
      </c>
      <c r="AV51" s="278">
        <v>8</v>
      </c>
      <c r="AW51" s="278">
        <v>7</v>
      </c>
      <c r="AX51" s="348">
        <v>7</v>
      </c>
      <c r="AY51" s="348"/>
      <c r="AZ51" s="335">
        <f t="shared" si="6"/>
        <v>7</v>
      </c>
      <c r="BA51" s="348"/>
      <c r="BB51" s="348">
        <v>6</v>
      </c>
      <c r="BC51" s="275">
        <v>7</v>
      </c>
      <c r="BD51" s="348">
        <v>7</v>
      </c>
      <c r="BE51" s="349">
        <v>6</v>
      </c>
      <c r="BF51" s="349"/>
      <c r="BG51" s="335">
        <f t="shared" si="7"/>
        <v>6</v>
      </c>
      <c r="BH51" s="349"/>
      <c r="BI51" s="340">
        <f t="shared" si="8"/>
        <v>141</v>
      </c>
      <c r="BJ51" s="350">
        <f t="shared" si="9"/>
        <v>6.130434782608695</v>
      </c>
      <c r="BK51" s="350">
        <f t="shared" si="10"/>
        <v>6.6521739130434785</v>
      </c>
      <c r="BL51" s="351" t="str">
        <f t="shared" si="11"/>
        <v>TBK</v>
      </c>
      <c r="BN51" t="s">
        <v>296</v>
      </c>
      <c r="BO51">
        <v>141</v>
      </c>
    </row>
    <row r="52" spans="1:67" ht="14.25" customHeight="1">
      <c r="A52" s="20">
        <v>46</v>
      </c>
      <c r="B52" s="21">
        <v>46</v>
      </c>
      <c r="C52" s="22" t="s">
        <v>35</v>
      </c>
      <c r="D52" s="23" t="s">
        <v>41</v>
      </c>
      <c r="E52" s="367" t="s">
        <v>343</v>
      </c>
      <c r="F52" s="278">
        <v>7</v>
      </c>
      <c r="G52" s="278">
        <v>7</v>
      </c>
      <c r="H52" s="348">
        <v>8</v>
      </c>
      <c r="I52" s="278">
        <v>8</v>
      </c>
      <c r="J52" s="278"/>
      <c r="K52" s="335">
        <f t="shared" si="0"/>
        <v>8</v>
      </c>
      <c r="L52" s="278"/>
      <c r="M52" s="278">
        <v>8</v>
      </c>
      <c r="N52" s="278">
        <v>9</v>
      </c>
      <c r="O52" s="278">
        <v>6</v>
      </c>
      <c r="P52" s="348"/>
      <c r="Q52" s="335">
        <f t="shared" si="1"/>
        <v>7</v>
      </c>
      <c r="R52" s="335"/>
      <c r="S52" s="348">
        <v>8</v>
      </c>
      <c r="T52" s="278">
        <v>9</v>
      </c>
      <c r="U52" s="278">
        <v>6</v>
      </c>
      <c r="V52" s="278"/>
      <c r="W52" s="335">
        <f t="shared" si="2"/>
        <v>7</v>
      </c>
      <c r="X52" s="335"/>
      <c r="Y52" s="278">
        <v>7</v>
      </c>
      <c r="Z52" s="348">
        <v>9</v>
      </c>
      <c r="AA52" s="348">
        <v>10</v>
      </c>
      <c r="AB52" s="275"/>
      <c r="AC52" s="335">
        <f t="shared" si="3"/>
        <v>9</v>
      </c>
      <c r="AD52" s="278"/>
      <c r="AE52" s="278">
        <v>6</v>
      </c>
      <c r="AF52" s="348">
        <v>6</v>
      </c>
      <c r="AG52" s="348">
        <v>8</v>
      </c>
      <c r="AH52" s="275">
        <v>7</v>
      </c>
      <c r="AI52" s="348">
        <v>5</v>
      </c>
      <c r="AJ52" s="348"/>
      <c r="AK52" s="335">
        <f t="shared" si="4"/>
        <v>6</v>
      </c>
      <c r="AL52" s="335"/>
      <c r="AM52" s="348">
        <v>8</v>
      </c>
      <c r="AN52" s="348">
        <v>6</v>
      </c>
      <c r="AO52" s="348">
        <v>6</v>
      </c>
      <c r="AP52" s="348">
        <v>6</v>
      </c>
      <c r="AQ52" s="278">
        <v>7</v>
      </c>
      <c r="AR52" s="278"/>
      <c r="AS52" s="335">
        <f t="shared" si="5"/>
        <v>7</v>
      </c>
      <c r="AT52" s="348"/>
      <c r="AU52" s="278">
        <v>6</v>
      </c>
      <c r="AV52" s="278">
        <v>7</v>
      </c>
      <c r="AW52" s="278">
        <v>7</v>
      </c>
      <c r="AX52" s="348">
        <v>8</v>
      </c>
      <c r="AY52" s="348"/>
      <c r="AZ52" s="335">
        <f t="shared" si="6"/>
        <v>8</v>
      </c>
      <c r="BA52" s="348"/>
      <c r="BB52" s="348">
        <v>6</v>
      </c>
      <c r="BC52" s="275">
        <v>7</v>
      </c>
      <c r="BD52" s="348">
        <v>6</v>
      </c>
      <c r="BE52" s="349">
        <v>5</v>
      </c>
      <c r="BF52" s="349"/>
      <c r="BG52" s="335">
        <f t="shared" si="7"/>
        <v>5</v>
      </c>
      <c r="BH52" s="349"/>
      <c r="BI52" s="340">
        <f t="shared" si="8"/>
        <v>161</v>
      </c>
      <c r="BJ52" s="350">
        <f t="shared" si="9"/>
        <v>7</v>
      </c>
      <c r="BK52" s="350">
        <f t="shared" si="10"/>
        <v>7</v>
      </c>
      <c r="BL52" s="351" t="str">
        <f t="shared" si="11"/>
        <v>Kh¸</v>
      </c>
      <c r="BO52">
        <v>161</v>
      </c>
    </row>
    <row r="53" spans="1:67" ht="14.25" customHeight="1">
      <c r="A53" s="20">
        <v>47</v>
      </c>
      <c r="B53" s="21">
        <v>47</v>
      </c>
      <c r="C53" s="22" t="s">
        <v>10</v>
      </c>
      <c r="D53" s="23" t="s">
        <v>41</v>
      </c>
      <c r="E53" s="367" t="s">
        <v>344</v>
      </c>
      <c r="F53" s="278">
        <v>7</v>
      </c>
      <c r="G53" s="278">
        <v>6</v>
      </c>
      <c r="H53" s="348">
        <v>7</v>
      </c>
      <c r="I53" s="278">
        <v>6</v>
      </c>
      <c r="J53" s="278"/>
      <c r="K53" s="335">
        <f t="shared" si="0"/>
        <v>6</v>
      </c>
      <c r="L53" s="278"/>
      <c r="M53" s="278">
        <v>8</v>
      </c>
      <c r="N53" s="278">
        <v>8</v>
      </c>
      <c r="O53" s="278">
        <v>5</v>
      </c>
      <c r="P53" s="348"/>
      <c r="Q53" s="335">
        <f t="shared" si="1"/>
        <v>6</v>
      </c>
      <c r="R53" s="335"/>
      <c r="S53" s="348">
        <v>7</v>
      </c>
      <c r="T53" s="278">
        <v>10</v>
      </c>
      <c r="U53" s="278">
        <v>7</v>
      </c>
      <c r="V53" s="278"/>
      <c r="W53" s="335">
        <f t="shared" si="2"/>
        <v>7</v>
      </c>
      <c r="X53" s="335"/>
      <c r="Y53" s="278">
        <v>7</v>
      </c>
      <c r="Z53" s="348">
        <v>8</v>
      </c>
      <c r="AA53" s="348">
        <v>9</v>
      </c>
      <c r="AB53" s="275"/>
      <c r="AC53" s="335">
        <f t="shared" si="3"/>
        <v>9</v>
      </c>
      <c r="AD53" s="278"/>
      <c r="AE53" s="278">
        <v>6</v>
      </c>
      <c r="AF53" s="348">
        <v>8</v>
      </c>
      <c r="AG53" s="348">
        <v>8</v>
      </c>
      <c r="AH53" s="275">
        <v>6</v>
      </c>
      <c r="AI53" s="348">
        <v>4</v>
      </c>
      <c r="AJ53" s="348"/>
      <c r="AK53" s="335">
        <f t="shared" si="4"/>
        <v>5</v>
      </c>
      <c r="AL53" s="335"/>
      <c r="AM53" s="348">
        <v>7</v>
      </c>
      <c r="AN53" s="348">
        <v>7</v>
      </c>
      <c r="AO53" s="348">
        <v>6</v>
      </c>
      <c r="AP53" s="348">
        <v>7</v>
      </c>
      <c r="AQ53" s="278">
        <v>6</v>
      </c>
      <c r="AR53" s="278"/>
      <c r="AS53" s="335">
        <f t="shared" si="5"/>
        <v>6</v>
      </c>
      <c r="AT53" s="348"/>
      <c r="AU53" s="278">
        <v>5</v>
      </c>
      <c r="AV53" s="278">
        <v>6</v>
      </c>
      <c r="AW53" s="278">
        <v>7</v>
      </c>
      <c r="AX53" s="348">
        <v>7</v>
      </c>
      <c r="AY53" s="348"/>
      <c r="AZ53" s="335">
        <f t="shared" si="6"/>
        <v>7</v>
      </c>
      <c r="BA53" s="348"/>
      <c r="BB53" s="348">
        <v>6</v>
      </c>
      <c r="BC53" s="275">
        <v>7</v>
      </c>
      <c r="BD53" s="348">
        <v>8</v>
      </c>
      <c r="BE53" s="349">
        <v>8</v>
      </c>
      <c r="BF53" s="349"/>
      <c r="BG53" s="335">
        <f t="shared" si="7"/>
        <v>8</v>
      </c>
      <c r="BH53" s="349"/>
      <c r="BI53" s="340">
        <f t="shared" si="8"/>
        <v>151</v>
      </c>
      <c r="BJ53" s="350">
        <f t="shared" si="9"/>
        <v>6.565217391304348</v>
      </c>
      <c r="BK53" s="350">
        <f t="shared" si="10"/>
        <v>6.565217391304348</v>
      </c>
      <c r="BL53" s="351" t="str">
        <f t="shared" si="11"/>
        <v>TBK</v>
      </c>
      <c r="BO53">
        <v>151</v>
      </c>
    </row>
    <row r="54" spans="1:67" ht="15.75">
      <c r="A54" s="20">
        <v>48</v>
      </c>
      <c r="B54" s="21">
        <v>48</v>
      </c>
      <c r="C54" s="22" t="s">
        <v>101</v>
      </c>
      <c r="D54" s="23" t="s">
        <v>41</v>
      </c>
      <c r="E54" s="367" t="s">
        <v>345</v>
      </c>
      <c r="F54" s="278">
        <v>7</v>
      </c>
      <c r="G54" s="278">
        <v>7</v>
      </c>
      <c r="H54" s="348">
        <v>8</v>
      </c>
      <c r="I54" s="278">
        <v>7</v>
      </c>
      <c r="J54" s="278"/>
      <c r="K54" s="335">
        <f t="shared" si="0"/>
        <v>7</v>
      </c>
      <c r="L54" s="278"/>
      <c r="M54" s="278">
        <v>7</v>
      </c>
      <c r="N54" s="278">
        <v>7</v>
      </c>
      <c r="O54" s="278">
        <v>5</v>
      </c>
      <c r="P54" s="348"/>
      <c r="Q54" s="335">
        <f t="shared" si="1"/>
        <v>6</v>
      </c>
      <c r="R54" s="335"/>
      <c r="S54" s="348">
        <v>8</v>
      </c>
      <c r="T54" s="278">
        <v>9</v>
      </c>
      <c r="U54" s="278">
        <v>7</v>
      </c>
      <c r="V54" s="278"/>
      <c r="W54" s="335">
        <f t="shared" si="2"/>
        <v>7</v>
      </c>
      <c r="X54" s="335"/>
      <c r="Y54" s="278">
        <v>7</v>
      </c>
      <c r="Z54" s="348">
        <v>8</v>
      </c>
      <c r="AA54" s="348">
        <v>8</v>
      </c>
      <c r="AB54" s="275"/>
      <c r="AC54" s="335">
        <f t="shared" si="3"/>
        <v>8</v>
      </c>
      <c r="AD54" s="278"/>
      <c r="AE54" s="278">
        <v>6</v>
      </c>
      <c r="AF54" s="348">
        <v>8</v>
      </c>
      <c r="AG54" s="348">
        <v>9</v>
      </c>
      <c r="AH54" s="275">
        <v>6</v>
      </c>
      <c r="AI54" s="348">
        <v>6</v>
      </c>
      <c r="AJ54" s="348"/>
      <c r="AK54" s="335">
        <f t="shared" si="4"/>
        <v>6</v>
      </c>
      <c r="AL54" s="335"/>
      <c r="AM54" s="348">
        <v>7</v>
      </c>
      <c r="AN54" s="348">
        <v>7</v>
      </c>
      <c r="AO54" s="348">
        <v>8</v>
      </c>
      <c r="AP54" s="348">
        <v>9</v>
      </c>
      <c r="AQ54" s="278">
        <v>5</v>
      </c>
      <c r="AR54" s="278"/>
      <c r="AS54" s="335">
        <f t="shared" si="5"/>
        <v>6</v>
      </c>
      <c r="AT54" s="348"/>
      <c r="AU54" s="278">
        <v>6</v>
      </c>
      <c r="AV54" s="278">
        <v>6</v>
      </c>
      <c r="AW54" s="278">
        <v>6</v>
      </c>
      <c r="AX54" s="348">
        <v>6</v>
      </c>
      <c r="AY54" s="348"/>
      <c r="AZ54" s="335">
        <f t="shared" si="6"/>
        <v>6</v>
      </c>
      <c r="BA54" s="348"/>
      <c r="BB54" s="348">
        <v>7</v>
      </c>
      <c r="BC54" s="275">
        <v>7</v>
      </c>
      <c r="BD54" s="348">
        <v>8</v>
      </c>
      <c r="BE54" s="349">
        <v>9</v>
      </c>
      <c r="BF54" s="349"/>
      <c r="BG54" s="335">
        <f t="shared" si="7"/>
        <v>9</v>
      </c>
      <c r="BH54" s="349"/>
      <c r="BI54" s="340">
        <f t="shared" si="8"/>
        <v>156</v>
      </c>
      <c r="BJ54" s="350">
        <f t="shared" si="9"/>
        <v>6.782608695652174</v>
      </c>
      <c r="BK54" s="350">
        <f t="shared" si="10"/>
        <v>6.782608695652174</v>
      </c>
      <c r="BL54" s="351" t="str">
        <f t="shared" si="11"/>
        <v>TBK</v>
      </c>
      <c r="BO54">
        <v>156</v>
      </c>
    </row>
    <row r="55" spans="1:67" ht="15.75">
      <c r="A55" s="20">
        <v>49</v>
      </c>
      <c r="B55" s="21">
        <v>49</v>
      </c>
      <c r="C55" s="22" t="s">
        <v>30</v>
      </c>
      <c r="D55" s="23" t="s">
        <v>102</v>
      </c>
      <c r="E55" s="367" t="s">
        <v>346</v>
      </c>
      <c r="F55" s="278">
        <v>7</v>
      </c>
      <c r="G55" s="278">
        <v>7</v>
      </c>
      <c r="H55" s="348">
        <v>7</v>
      </c>
      <c r="I55" s="278">
        <v>6</v>
      </c>
      <c r="J55" s="278"/>
      <c r="K55" s="335">
        <f t="shared" si="0"/>
        <v>6</v>
      </c>
      <c r="L55" s="278"/>
      <c r="M55" s="278">
        <v>7</v>
      </c>
      <c r="N55" s="278">
        <v>7</v>
      </c>
      <c r="O55" s="278">
        <v>5</v>
      </c>
      <c r="P55" s="348"/>
      <c r="Q55" s="335">
        <f t="shared" si="1"/>
        <v>6</v>
      </c>
      <c r="R55" s="335"/>
      <c r="S55" s="348">
        <v>7</v>
      </c>
      <c r="T55" s="278">
        <v>7</v>
      </c>
      <c r="U55" s="278">
        <v>5</v>
      </c>
      <c r="V55" s="278"/>
      <c r="W55" s="335">
        <f t="shared" si="2"/>
        <v>6</v>
      </c>
      <c r="X55" s="335"/>
      <c r="Y55" s="278">
        <v>6</v>
      </c>
      <c r="Z55" s="348">
        <v>8</v>
      </c>
      <c r="AA55" s="348">
        <v>6</v>
      </c>
      <c r="AB55" s="275"/>
      <c r="AC55" s="335">
        <f t="shared" si="3"/>
        <v>6</v>
      </c>
      <c r="AD55" s="278"/>
      <c r="AE55" s="278">
        <v>4</v>
      </c>
      <c r="AF55" s="348">
        <v>6</v>
      </c>
      <c r="AG55" s="348">
        <v>8</v>
      </c>
      <c r="AH55" s="275">
        <v>6</v>
      </c>
      <c r="AI55" s="348">
        <v>5</v>
      </c>
      <c r="AJ55" s="348"/>
      <c r="AK55" s="335">
        <f t="shared" si="4"/>
        <v>5</v>
      </c>
      <c r="AL55" s="335"/>
      <c r="AM55" s="348">
        <v>7</v>
      </c>
      <c r="AN55" s="348">
        <v>8</v>
      </c>
      <c r="AO55" s="348">
        <v>6</v>
      </c>
      <c r="AP55" s="348">
        <v>8</v>
      </c>
      <c r="AQ55" s="278">
        <v>4</v>
      </c>
      <c r="AR55" s="278"/>
      <c r="AS55" s="335">
        <f t="shared" si="5"/>
        <v>5</v>
      </c>
      <c r="AT55" s="348"/>
      <c r="AU55" s="278">
        <v>6</v>
      </c>
      <c r="AV55" s="278">
        <v>7</v>
      </c>
      <c r="AW55" s="278">
        <v>7</v>
      </c>
      <c r="AX55" s="348">
        <v>8</v>
      </c>
      <c r="AY55" s="348"/>
      <c r="AZ55" s="335">
        <f t="shared" si="6"/>
        <v>8</v>
      </c>
      <c r="BA55" s="348"/>
      <c r="BB55" s="348">
        <v>6</v>
      </c>
      <c r="BC55" s="275">
        <v>7</v>
      </c>
      <c r="BD55" s="348">
        <v>8</v>
      </c>
      <c r="BE55" s="349">
        <v>6</v>
      </c>
      <c r="BF55" s="349"/>
      <c r="BG55" s="335">
        <f t="shared" si="7"/>
        <v>6</v>
      </c>
      <c r="BH55" s="349"/>
      <c r="BI55" s="340">
        <f t="shared" si="8"/>
        <v>136</v>
      </c>
      <c r="BJ55" s="350">
        <f t="shared" si="9"/>
        <v>5.913043478260869</v>
      </c>
      <c r="BK55" s="350">
        <f t="shared" si="10"/>
        <v>5.913043478260869</v>
      </c>
      <c r="BL55" s="351" t="str">
        <f t="shared" si="11"/>
        <v>TB</v>
      </c>
      <c r="BO55">
        <v>136</v>
      </c>
    </row>
    <row r="56" spans="1:67" ht="14.25" customHeight="1">
      <c r="A56" s="20">
        <v>50</v>
      </c>
      <c r="B56" s="21">
        <v>50</v>
      </c>
      <c r="C56" s="22" t="s">
        <v>11</v>
      </c>
      <c r="D56" s="23" t="s">
        <v>103</v>
      </c>
      <c r="E56" s="367" t="s">
        <v>347</v>
      </c>
      <c r="F56" s="278">
        <v>6</v>
      </c>
      <c r="G56" s="278">
        <v>7</v>
      </c>
      <c r="H56" s="348">
        <v>7</v>
      </c>
      <c r="I56" s="278">
        <v>7</v>
      </c>
      <c r="J56" s="278"/>
      <c r="K56" s="335">
        <f t="shared" si="0"/>
        <v>7</v>
      </c>
      <c r="L56" s="278"/>
      <c r="M56" s="278">
        <v>9</v>
      </c>
      <c r="N56" s="278">
        <v>9</v>
      </c>
      <c r="O56" s="278">
        <v>8</v>
      </c>
      <c r="P56" s="348"/>
      <c r="Q56" s="335">
        <f t="shared" si="1"/>
        <v>8</v>
      </c>
      <c r="R56" s="335"/>
      <c r="S56" s="348">
        <v>8</v>
      </c>
      <c r="T56" s="278">
        <v>9</v>
      </c>
      <c r="U56" s="278">
        <v>6</v>
      </c>
      <c r="V56" s="278"/>
      <c r="W56" s="335">
        <f t="shared" si="2"/>
        <v>7</v>
      </c>
      <c r="X56" s="335"/>
      <c r="Y56" s="278">
        <v>6</v>
      </c>
      <c r="Z56" s="348">
        <v>10</v>
      </c>
      <c r="AA56" s="348">
        <v>8</v>
      </c>
      <c r="AB56" s="275"/>
      <c r="AC56" s="335">
        <f t="shared" si="3"/>
        <v>8</v>
      </c>
      <c r="AD56" s="278"/>
      <c r="AE56" s="278">
        <v>7</v>
      </c>
      <c r="AF56" s="348">
        <v>7</v>
      </c>
      <c r="AG56" s="348">
        <v>8</v>
      </c>
      <c r="AH56" s="275">
        <v>6</v>
      </c>
      <c r="AI56" s="348">
        <v>7</v>
      </c>
      <c r="AJ56" s="348"/>
      <c r="AK56" s="335">
        <f t="shared" si="4"/>
        <v>7</v>
      </c>
      <c r="AL56" s="335"/>
      <c r="AM56" s="348">
        <v>7</v>
      </c>
      <c r="AN56" s="348">
        <v>6</v>
      </c>
      <c r="AO56" s="348">
        <v>6</v>
      </c>
      <c r="AP56" s="348">
        <v>8</v>
      </c>
      <c r="AQ56" s="278">
        <v>6</v>
      </c>
      <c r="AR56" s="278"/>
      <c r="AS56" s="335">
        <f t="shared" si="5"/>
        <v>6</v>
      </c>
      <c r="AT56" s="348"/>
      <c r="AU56" s="278">
        <v>7</v>
      </c>
      <c r="AV56" s="278">
        <v>8</v>
      </c>
      <c r="AW56" s="278">
        <v>7</v>
      </c>
      <c r="AX56" s="348">
        <v>7</v>
      </c>
      <c r="AY56" s="348"/>
      <c r="AZ56" s="335">
        <f t="shared" si="6"/>
        <v>7</v>
      </c>
      <c r="BA56" s="348"/>
      <c r="BB56" s="348">
        <v>8</v>
      </c>
      <c r="BC56" s="275">
        <v>8</v>
      </c>
      <c r="BD56" s="348">
        <v>7</v>
      </c>
      <c r="BE56" s="349">
        <v>8</v>
      </c>
      <c r="BF56" s="349"/>
      <c r="BG56" s="335">
        <f t="shared" si="7"/>
        <v>8</v>
      </c>
      <c r="BH56" s="349"/>
      <c r="BI56" s="340">
        <f t="shared" si="8"/>
        <v>164</v>
      </c>
      <c r="BJ56" s="350">
        <f t="shared" si="9"/>
        <v>7.130434782608695</v>
      </c>
      <c r="BK56" s="350">
        <f t="shared" si="10"/>
        <v>7.130434782608695</v>
      </c>
      <c r="BL56" s="351" t="str">
        <f t="shared" si="11"/>
        <v>Kh¸</v>
      </c>
      <c r="BO56">
        <v>164</v>
      </c>
    </row>
    <row r="57" spans="1:67" ht="15" customHeight="1">
      <c r="A57" s="20">
        <v>51</v>
      </c>
      <c r="B57" s="21">
        <v>51</v>
      </c>
      <c r="C57" s="22" t="s">
        <v>104</v>
      </c>
      <c r="D57" s="23" t="s">
        <v>43</v>
      </c>
      <c r="E57" s="367" t="s">
        <v>348</v>
      </c>
      <c r="F57" s="278">
        <v>7</v>
      </c>
      <c r="G57" s="278">
        <v>7</v>
      </c>
      <c r="H57" s="348">
        <v>7</v>
      </c>
      <c r="I57" s="278">
        <v>8</v>
      </c>
      <c r="J57" s="278"/>
      <c r="K57" s="335">
        <f t="shared" si="0"/>
        <v>8</v>
      </c>
      <c r="L57" s="278"/>
      <c r="M57" s="278">
        <v>8</v>
      </c>
      <c r="N57" s="278">
        <v>9</v>
      </c>
      <c r="O57" s="278">
        <v>5</v>
      </c>
      <c r="P57" s="348"/>
      <c r="Q57" s="335">
        <f t="shared" si="1"/>
        <v>6</v>
      </c>
      <c r="R57" s="335"/>
      <c r="S57" s="348">
        <v>8</v>
      </c>
      <c r="T57" s="278">
        <v>10</v>
      </c>
      <c r="U57" s="278">
        <v>8</v>
      </c>
      <c r="V57" s="278"/>
      <c r="W57" s="335">
        <f t="shared" si="2"/>
        <v>8</v>
      </c>
      <c r="X57" s="335"/>
      <c r="Y57" s="278">
        <v>7</v>
      </c>
      <c r="Z57" s="348">
        <v>8</v>
      </c>
      <c r="AA57" s="348">
        <v>9</v>
      </c>
      <c r="AB57" s="275"/>
      <c r="AC57" s="335">
        <f t="shared" si="3"/>
        <v>9</v>
      </c>
      <c r="AD57" s="278"/>
      <c r="AE57" s="278">
        <v>4</v>
      </c>
      <c r="AF57" s="348">
        <v>6</v>
      </c>
      <c r="AG57" s="348">
        <v>8</v>
      </c>
      <c r="AH57" s="275">
        <v>6</v>
      </c>
      <c r="AI57" s="352">
        <v>3</v>
      </c>
      <c r="AJ57" s="348">
        <v>4</v>
      </c>
      <c r="AK57" s="354">
        <f t="shared" si="4"/>
        <v>4</v>
      </c>
      <c r="AL57" s="335">
        <f>ROUND((SUM(AE57:AH57)/4*0.3+MAX(AI57:AJ57)*0.7),0)</f>
        <v>5</v>
      </c>
      <c r="AM57" s="348">
        <v>7</v>
      </c>
      <c r="AN57" s="348">
        <v>7</v>
      </c>
      <c r="AO57" s="348">
        <v>6</v>
      </c>
      <c r="AP57" s="348">
        <v>6</v>
      </c>
      <c r="AQ57" s="278">
        <v>5</v>
      </c>
      <c r="AR57" s="278"/>
      <c r="AS57" s="335">
        <f t="shared" si="5"/>
        <v>5</v>
      </c>
      <c r="AT57" s="348"/>
      <c r="AU57" s="278">
        <v>7</v>
      </c>
      <c r="AV57" s="278">
        <v>8</v>
      </c>
      <c r="AW57" s="278">
        <v>7</v>
      </c>
      <c r="AX57" s="348">
        <v>5</v>
      </c>
      <c r="AY57" s="348"/>
      <c r="AZ57" s="335">
        <f t="shared" si="6"/>
        <v>6</v>
      </c>
      <c r="BA57" s="348"/>
      <c r="BB57" s="348">
        <v>7</v>
      </c>
      <c r="BC57" s="275">
        <v>8</v>
      </c>
      <c r="BD57" s="348">
        <v>8</v>
      </c>
      <c r="BE57" s="349">
        <v>8</v>
      </c>
      <c r="BF57" s="349"/>
      <c r="BG57" s="335">
        <f t="shared" si="7"/>
        <v>8</v>
      </c>
      <c r="BH57" s="349"/>
      <c r="BI57" s="340">
        <f t="shared" si="8"/>
        <v>148</v>
      </c>
      <c r="BJ57" s="350">
        <f t="shared" si="9"/>
        <v>6.434782608695652</v>
      </c>
      <c r="BK57" s="350">
        <f t="shared" si="10"/>
        <v>6.608695652173913</v>
      </c>
      <c r="BL57" s="351" t="str">
        <f t="shared" si="11"/>
        <v>TBK</v>
      </c>
      <c r="BN57" t="s">
        <v>296</v>
      </c>
      <c r="BO57">
        <v>148</v>
      </c>
    </row>
    <row r="58" spans="1:67" ht="14.25" customHeight="1">
      <c r="A58" s="20">
        <v>52</v>
      </c>
      <c r="B58" s="21">
        <v>52</v>
      </c>
      <c r="C58" s="22" t="s">
        <v>13</v>
      </c>
      <c r="D58" s="23" t="s">
        <v>43</v>
      </c>
      <c r="E58" s="367" t="s">
        <v>349</v>
      </c>
      <c r="F58" s="278">
        <v>7</v>
      </c>
      <c r="G58" s="278">
        <v>8</v>
      </c>
      <c r="H58" s="348">
        <v>7</v>
      </c>
      <c r="I58" s="278">
        <v>8</v>
      </c>
      <c r="J58" s="278"/>
      <c r="K58" s="335">
        <f t="shared" si="0"/>
        <v>8</v>
      </c>
      <c r="L58" s="278"/>
      <c r="M58" s="278">
        <v>8</v>
      </c>
      <c r="N58" s="278">
        <v>7</v>
      </c>
      <c r="O58" s="278">
        <v>8</v>
      </c>
      <c r="P58" s="348"/>
      <c r="Q58" s="335">
        <f t="shared" si="1"/>
        <v>8</v>
      </c>
      <c r="R58" s="335"/>
      <c r="S58" s="348">
        <v>8</v>
      </c>
      <c r="T58" s="278">
        <v>8</v>
      </c>
      <c r="U58" s="278">
        <v>7</v>
      </c>
      <c r="V58" s="278"/>
      <c r="W58" s="335">
        <f t="shared" si="2"/>
        <v>7</v>
      </c>
      <c r="X58" s="335"/>
      <c r="Y58" s="278">
        <v>5</v>
      </c>
      <c r="Z58" s="348">
        <v>8</v>
      </c>
      <c r="AA58" s="348">
        <v>9</v>
      </c>
      <c r="AB58" s="275"/>
      <c r="AC58" s="335">
        <f t="shared" si="3"/>
        <v>8</v>
      </c>
      <c r="AD58" s="278"/>
      <c r="AE58" s="278">
        <v>3</v>
      </c>
      <c r="AF58" s="348">
        <v>7</v>
      </c>
      <c r="AG58" s="348">
        <v>8</v>
      </c>
      <c r="AH58" s="275">
        <v>6</v>
      </c>
      <c r="AI58" s="348">
        <v>5</v>
      </c>
      <c r="AJ58" s="348"/>
      <c r="AK58" s="335">
        <f t="shared" si="4"/>
        <v>5</v>
      </c>
      <c r="AL58" s="335"/>
      <c r="AM58" s="348">
        <v>6</v>
      </c>
      <c r="AN58" s="348">
        <v>6</v>
      </c>
      <c r="AO58" s="348">
        <v>7</v>
      </c>
      <c r="AP58" s="348">
        <v>8</v>
      </c>
      <c r="AQ58" s="278">
        <v>7</v>
      </c>
      <c r="AR58" s="278"/>
      <c r="AS58" s="335">
        <f t="shared" si="5"/>
        <v>7</v>
      </c>
      <c r="AT58" s="348"/>
      <c r="AU58" s="278">
        <v>8</v>
      </c>
      <c r="AV58" s="278">
        <v>6</v>
      </c>
      <c r="AW58" s="278">
        <v>7</v>
      </c>
      <c r="AX58" s="348">
        <v>7</v>
      </c>
      <c r="AY58" s="348"/>
      <c r="AZ58" s="335">
        <f t="shared" si="6"/>
        <v>7</v>
      </c>
      <c r="BA58" s="348"/>
      <c r="BB58" s="348">
        <v>7</v>
      </c>
      <c r="BC58" s="275">
        <v>7</v>
      </c>
      <c r="BD58" s="348">
        <v>8</v>
      </c>
      <c r="BE58" s="349">
        <v>7</v>
      </c>
      <c r="BF58" s="349"/>
      <c r="BG58" s="335">
        <f t="shared" si="7"/>
        <v>7</v>
      </c>
      <c r="BH58" s="349"/>
      <c r="BI58" s="340">
        <f t="shared" si="8"/>
        <v>160</v>
      </c>
      <c r="BJ58" s="350">
        <f t="shared" si="9"/>
        <v>6.956521739130435</v>
      </c>
      <c r="BK58" s="350">
        <f t="shared" si="10"/>
        <v>6.956521739130435</v>
      </c>
      <c r="BL58" s="351" t="str">
        <f t="shared" si="11"/>
        <v>TBK</v>
      </c>
      <c r="BO58">
        <v>160</v>
      </c>
    </row>
    <row r="59" spans="1:67" ht="14.25" customHeight="1">
      <c r="A59" s="28">
        <v>53</v>
      </c>
      <c r="B59" s="29">
        <v>53</v>
      </c>
      <c r="C59" s="48" t="s">
        <v>105</v>
      </c>
      <c r="D59" s="30" t="s">
        <v>106</v>
      </c>
      <c r="E59" s="368"/>
      <c r="F59" s="279">
        <v>7</v>
      </c>
      <c r="G59" s="279">
        <v>7</v>
      </c>
      <c r="H59" s="355">
        <v>7</v>
      </c>
      <c r="I59" s="279">
        <v>7</v>
      </c>
      <c r="J59" s="279"/>
      <c r="K59" s="336">
        <f t="shared" si="0"/>
        <v>7</v>
      </c>
      <c r="L59" s="279"/>
      <c r="M59" s="279">
        <v>7</v>
      </c>
      <c r="N59" s="279">
        <v>5</v>
      </c>
      <c r="O59" s="279">
        <v>4</v>
      </c>
      <c r="P59" s="355"/>
      <c r="Q59" s="336">
        <f t="shared" si="1"/>
        <v>5</v>
      </c>
      <c r="R59" s="336"/>
      <c r="S59" s="355">
        <v>8</v>
      </c>
      <c r="T59" s="279">
        <v>5</v>
      </c>
      <c r="U59" s="279">
        <v>4</v>
      </c>
      <c r="V59" s="279"/>
      <c r="W59" s="336">
        <f t="shared" si="2"/>
        <v>5</v>
      </c>
      <c r="X59" s="336"/>
      <c r="Y59" s="279">
        <v>7</v>
      </c>
      <c r="Z59" s="355">
        <v>7</v>
      </c>
      <c r="AA59" s="355">
        <v>5</v>
      </c>
      <c r="AB59" s="276"/>
      <c r="AC59" s="336">
        <f t="shared" si="3"/>
        <v>6</v>
      </c>
      <c r="AD59" s="279"/>
      <c r="AE59" s="279">
        <v>6</v>
      </c>
      <c r="AF59" s="355">
        <v>7</v>
      </c>
      <c r="AG59" s="355">
        <v>8</v>
      </c>
      <c r="AH59" s="276">
        <v>6</v>
      </c>
      <c r="AI59" s="355">
        <v>5</v>
      </c>
      <c r="AJ59" s="355"/>
      <c r="AK59" s="336">
        <f t="shared" si="4"/>
        <v>6</v>
      </c>
      <c r="AL59" s="336"/>
      <c r="AM59" s="355">
        <v>7</v>
      </c>
      <c r="AN59" s="355">
        <v>6</v>
      </c>
      <c r="AO59" s="355">
        <v>6</v>
      </c>
      <c r="AP59" s="355">
        <v>7</v>
      </c>
      <c r="AQ59" s="279">
        <v>6</v>
      </c>
      <c r="AR59" s="279"/>
      <c r="AS59" s="336">
        <f t="shared" si="5"/>
        <v>6</v>
      </c>
      <c r="AT59" s="355"/>
      <c r="AU59" s="279">
        <v>6</v>
      </c>
      <c r="AV59" s="279">
        <v>6</v>
      </c>
      <c r="AW59" s="279">
        <v>7</v>
      </c>
      <c r="AX59" s="355">
        <v>5</v>
      </c>
      <c r="AY59" s="355"/>
      <c r="AZ59" s="336">
        <f t="shared" si="6"/>
        <v>5</v>
      </c>
      <c r="BA59" s="355"/>
      <c r="BB59" s="355">
        <v>6</v>
      </c>
      <c r="BC59" s="276">
        <v>7</v>
      </c>
      <c r="BD59" s="355">
        <v>7</v>
      </c>
      <c r="BE59" s="356">
        <v>5</v>
      </c>
      <c r="BF59" s="356"/>
      <c r="BG59" s="336">
        <f t="shared" si="7"/>
        <v>6</v>
      </c>
      <c r="BH59" s="356"/>
      <c r="BI59" s="340">
        <f t="shared" si="8"/>
        <v>134</v>
      </c>
      <c r="BJ59" s="357">
        <f t="shared" si="9"/>
        <v>5.826086956521739</v>
      </c>
      <c r="BK59" s="357">
        <f t="shared" si="10"/>
        <v>5.826086956521739</v>
      </c>
      <c r="BL59" s="358" t="str">
        <f t="shared" si="11"/>
        <v>TB</v>
      </c>
      <c r="BO59">
        <v>134</v>
      </c>
    </row>
    <row r="60" spans="4:55" ht="15">
      <c r="D60"/>
      <c r="E60" s="364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88" t="s">
        <v>162</v>
      </c>
      <c r="BC60" s="57"/>
    </row>
    <row r="61" spans="4:55" ht="15">
      <c r="D61"/>
      <c r="E61" s="364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65"/>
      <c r="AH61" s="88" t="s">
        <v>163</v>
      </c>
      <c r="BC61" s="57"/>
    </row>
    <row r="62" spans="4:46" ht="16.5">
      <c r="D62"/>
      <c r="E62" s="364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65"/>
      <c r="AH62" s="65"/>
      <c r="AI62" s="90" t="s">
        <v>134</v>
      </c>
      <c r="AJ62" s="65"/>
      <c r="AK62" s="65"/>
      <c r="AL62" s="65"/>
      <c r="AM62" s="65"/>
      <c r="AN62" s="65"/>
      <c r="AO62" s="65"/>
      <c r="AP62" s="65"/>
      <c r="AQ62" s="65"/>
      <c r="AR62" s="65"/>
      <c r="AS62" s="76"/>
      <c r="AT62" s="57"/>
    </row>
    <row r="63" spans="5:46" ht="12.75">
      <c r="E63" s="364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76"/>
      <c r="AT63" s="57"/>
    </row>
    <row r="64" spans="5:46" ht="12.75">
      <c r="E64" s="364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76"/>
      <c r="AT64" s="57"/>
    </row>
    <row r="65" spans="5:46" ht="12.75">
      <c r="E65" s="364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76"/>
      <c r="AT65" s="57"/>
    </row>
    <row r="66" spans="5:46" ht="12.75">
      <c r="E66" s="364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76"/>
      <c r="AT66" s="57"/>
    </row>
  </sheetData>
  <sheetProtection/>
  <autoFilter ref="A6:BO62"/>
  <mergeCells count="51">
    <mergeCell ref="F3:L3"/>
    <mergeCell ref="M3:R3"/>
    <mergeCell ref="S3:X3"/>
    <mergeCell ref="AU3:BA3"/>
    <mergeCell ref="Y3:AD3"/>
    <mergeCell ref="AE3:AL3"/>
    <mergeCell ref="AM3:AT3"/>
    <mergeCell ref="A4:A6"/>
    <mergeCell ref="B4:B6"/>
    <mergeCell ref="C4:C6"/>
    <mergeCell ref="W5:X5"/>
    <mergeCell ref="U5:V5"/>
    <mergeCell ref="F5:H5"/>
    <mergeCell ref="D4:D6"/>
    <mergeCell ref="F4:L4"/>
    <mergeCell ref="M4:R4"/>
    <mergeCell ref="S4:X4"/>
    <mergeCell ref="AM4:AT4"/>
    <mergeCell ref="AU4:BA4"/>
    <mergeCell ref="AU5:AW5"/>
    <mergeCell ref="AX5:AY5"/>
    <mergeCell ref="AZ5:BA5"/>
    <mergeCell ref="AQ5:AR5"/>
    <mergeCell ref="AS5:AT5"/>
    <mergeCell ref="AM5:AP5"/>
    <mergeCell ref="AE4:AL4"/>
    <mergeCell ref="AA5:AB5"/>
    <mergeCell ref="AC5:AD5"/>
    <mergeCell ref="Y4:AD4"/>
    <mergeCell ref="Y5:Z5"/>
    <mergeCell ref="AE5:AH5"/>
    <mergeCell ref="AI5:AJ5"/>
    <mergeCell ref="AK5:AL5"/>
    <mergeCell ref="Q5:R5"/>
    <mergeCell ref="S5:T5"/>
    <mergeCell ref="C1:F1"/>
    <mergeCell ref="I1:V1"/>
    <mergeCell ref="C2:E2"/>
    <mergeCell ref="I2:V2"/>
    <mergeCell ref="I5:J5"/>
    <mergeCell ref="K5:L5"/>
    <mergeCell ref="M5:N5"/>
    <mergeCell ref="O5:P5"/>
    <mergeCell ref="BJ4:BL4"/>
    <mergeCell ref="BJ5:BK5"/>
    <mergeCell ref="BL5:BL6"/>
    <mergeCell ref="BB4:BH4"/>
    <mergeCell ref="BB5:BD5"/>
    <mergeCell ref="BE5:BF5"/>
    <mergeCell ref="BG5:BH5"/>
    <mergeCell ref="BI4:BI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64"/>
  <sheetViews>
    <sheetView zoomScalePageLayoutView="0" workbookViewId="0" topLeftCell="AF1">
      <selection activeCell="AK5" sqref="A5:IV5"/>
    </sheetView>
  </sheetViews>
  <sheetFormatPr defaultColWidth="3.75390625" defaultRowHeight="12.75"/>
  <cols>
    <col min="1" max="2" width="3.75390625" style="163" customWidth="1"/>
    <col min="3" max="3" width="16.75390625" style="0" customWidth="1"/>
    <col min="4" max="4" width="7.75390625" style="0" customWidth="1"/>
    <col min="5" max="5" width="8.375" style="0" customWidth="1"/>
    <col min="6" max="26" width="3.75390625" style="0" customWidth="1"/>
    <col min="27" max="28" width="3.625" style="0" customWidth="1"/>
    <col min="29" max="29" width="3.75390625" style="163" customWidth="1"/>
    <col min="30" max="30" width="3.375" style="0" customWidth="1"/>
    <col min="31" max="31" width="3.25390625" style="0" customWidth="1"/>
    <col min="32" max="32" width="3.125" style="0" customWidth="1"/>
    <col min="33" max="35" width="3.25390625" style="0" customWidth="1"/>
    <col min="36" max="36" width="3.00390625" style="0" customWidth="1"/>
    <col min="37" max="37" width="3.25390625" style="0" customWidth="1"/>
    <col min="38" max="38" width="3.75390625" style="0" customWidth="1"/>
    <col min="39" max="39" width="3.125" style="0" customWidth="1"/>
    <col min="40" max="40" width="3.25390625" style="0" customWidth="1"/>
    <col min="41" max="44" width="3.125" style="0" customWidth="1"/>
    <col min="45" max="45" width="2.75390625" style="0" customWidth="1"/>
    <col min="46" max="46" width="3.25390625" style="0" customWidth="1"/>
    <col min="47" max="47" width="2.875" style="0" customWidth="1"/>
    <col min="48" max="48" width="3.25390625" style="0" customWidth="1"/>
    <col min="49" max="49" width="3.75390625" style="0" customWidth="1"/>
    <col min="50" max="51" width="3.25390625" style="0" customWidth="1"/>
    <col min="52" max="52" width="2.875" style="0" customWidth="1"/>
    <col min="53" max="53" width="3.25390625" style="0" customWidth="1"/>
    <col min="54" max="54" width="2.75390625" style="0" customWidth="1"/>
    <col min="55" max="55" width="3.25390625" style="0" customWidth="1"/>
    <col min="56" max="56" width="3.75390625" style="0" customWidth="1"/>
    <col min="57" max="57" width="3.25390625" style="0" customWidth="1"/>
    <col min="58" max="58" width="3.00390625" style="0" customWidth="1"/>
    <col min="59" max="59" width="3.125" style="0" customWidth="1"/>
    <col min="60" max="60" width="3.25390625" style="0" customWidth="1"/>
    <col min="61" max="63" width="3.125" style="0" customWidth="1"/>
    <col min="64" max="64" width="2.875" style="0" customWidth="1"/>
    <col min="65" max="65" width="2.625" style="0" customWidth="1"/>
    <col min="66" max="66" width="3.00390625" style="0" customWidth="1"/>
    <col min="67" max="67" width="4.625" style="0" customWidth="1"/>
    <col min="68" max="68" width="4.375" style="0" customWidth="1"/>
    <col min="69" max="69" width="4.25390625" style="0" customWidth="1"/>
    <col min="70" max="70" width="5.375" style="0" customWidth="1"/>
    <col min="71" max="71" width="4.625" style="0" customWidth="1"/>
    <col min="72" max="72" width="3.125" style="0" customWidth="1"/>
    <col min="73" max="73" width="4.625" style="0" customWidth="1"/>
    <col min="74" max="75" width="3.75390625" style="163" customWidth="1"/>
    <col min="76" max="76" width="4.25390625" style="0" customWidth="1"/>
  </cols>
  <sheetData>
    <row r="1" spans="1:75" ht="19.5">
      <c r="A1" s="32"/>
      <c r="B1" s="119"/>
      <c r="C1" s="587" t="s">
        <v>0</v>
      </c>
      <c r="D1" s="588"/>
      <c r="E1" s="588"/>
      <c r="F1" s="588"/>
      <c r="I1" s="589" t="s">
        <v>117</v>
      </c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BV1"/>
      <c r="BW1"/>
    </row>
    <row r="2" spans="1:75" ht="14.25">
      <c r="A2" s="32"/>
      <c r="B2" s="119"/>
      <c r="C2" s="603" t="s">
        <v>1</v>
      </c>
      <c r="D2" s="603"/>
      <c r="E2" s="603"/>
      <c r="I2" s="587" t="s">
        <v>157</v>
      </c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BV2"/>
      <c r="BW2"/>
    </row>
    <row r="3" spans="1:75" ht="27" customHeight="1">
      <c r="A3" s="582" t="s">
        <v>2</v>
      </c>
      <c r="B3" s="582" t="s">
        <v>52</v>
      </c>
      <c r="C3" s="582" t="s">
        <v>53</v>
      </c>
      <c r="D3" s="582" t="s">
        <v>5</v>
      </c>
      <c r="E3" s="610" t="s">
        <v>6</v>
      </c>
      <c r="F3" s="604" t="s">
        <v>151</v>
      </c>
      <c r="G3" s="605"/>
      <c r="H3" s="605"/>
      <c r="I3" s="605"/>
      <c r="J3" s="605"/>
      <c r="K3" s="605"/>
      <c r="L3" s="606"/>
      <c r="M3" s="604" t="s">
        <v>160</v>
      </c>
      <c r="N3" s="605"/>
      <c r="O3" s="605"/>
      <c r="P3" s="605"/>
      <c r="Q3" s="605"/>
      <c r="R3" s="605"/>
      <c r="S3" s="606"/>
      <c r="T3" s="560" t="s">
        <v>154</v>
      </c>
      <c r="U3" s="561"/>
      <c r="V3" s="561"/>
      <c r="W3" s="561"/>
      <c r="X3" s="561"/>
      <c r="Y3" s="561"/>
      <c r="Z3" s="561"/>
      <c r="AA3" s="562"/>
      <c r="AB3" s="177"/>
      <c r="AC3" s="582" t="s">
        <v>52</v>
      </c>
      <c r="AD3" s="605" t="s">
        <v>156</v>
      </c>
      <c r="AE3" s="605"/>
      <c r="AF3" s="605"/>
      <c r="AG3" s="605"/>
      <c r="AH3" s="605"/>
      <c r="AI3" s="605"/>
      <c r="AJ3" s="605"/>
      <c r="AK3" s="605"/>
      <c r="AL3" s="606"/>
      <c r="AM3" s="560" t="s">
        <v>153</v>
      </c>
      <c r="AN3" s="561"/>
      <c r="AO3" s="561"/>
      <c r="AP3" s="561"/>
      <c r="AQ3" s="561"/>
      <c r="AR3" s="561"/>
      <c r="AS3" s="561"/>
      <c r="AT3" s="561"/>
      <c r="AU3" s="562"/>
      <c r="AV3" s="560" t="s">
        <v>152</v>
      </c>
      <c r="AW3" s="561"/>
      <c r="AX3" s="561"/>
      <c r="AY3" s="561"/>
      <c r="AZ3" s="561"/>
      <c r="BA3" s="561"/>
      <c r="BB3" s="562"/>
      <c r="BC3" s="604" t="s">
        <v>155</v>
      </c>
      <c r="BD3" s="605"/>
      <c r="BE3" s="605"/>
      <c r="BF3" s="605"/>
      <c r="BG3" s="605"/>
      <c r="BH3" s="605"/>
      <c r="BI3" s="606"/>
      <c r="BJ3" s="604" t="s">
        <v>170</v>
      </c>
      <c r="BK3" s="605"/>
      <c r="BL3" s="605"/>
      <c r="BM3" s="605"/>
      <c r="BN3" s="605"/>
      <c r="BO3" s="608" t="s">
        <v>297</v>
      </c>
      <c r="BP3" s="569" t="s">
        <v>56</v>
      </c>
      <c r="BQ3" s="565"/>
      <c r="BR3" s="566"/>
      <c r="BV3"/>
      <c r="BW3"/>
    </row>
    <row r="4" spans="1:75" ht="24.75" customHeight="1">
      <c r="A4" s="583"/>
      <c r="B4" s="583"/>
      <c r="C4" s="583"/>
      <c r="D4" s="583"/>
      <c r="E4" s="556"/>
      <c r="F4" s="557" t="s">
        <v>47</v>
      </c>
      <c r="G4" s="559"/>
      <c r="H4" s="559"/>
      <c r="I4" s="571" t="s">
        <v>48</v>
      </c>
      <c r="J4" s="572"/>
      <c r="K4" s="571" t="s">
        <v>49</v>
      </c>
      <c r="L4" s="572"/>
      <c r="M4" s="571" t="s">
        <v>47</v>
      </c>
      <c r="N4" s="573"/>
      <c r="O4" s="573"/>
      <c r="P4" s="571" t="s">
        <v>48</v>
      </c>
      <c r="Q4" s="572"/>
      <c r="R4" s="571" t="s">
        <v>49</v>
      </c>
      <c r="S4" s="572"/>
      <c r="T4" s="571" t="s">
        <v>47</v>
      </c>
      <c r="U4" s="573"/>
      <c r="V4" s="573"/>
      <c r="W4" s="573"/>
      <c r="X4" s="571" t="s">
        <v>48</v>
      </c>
      <c r="Y4" s="572"/>
      <c r="Z4" s="571" t="s">
        <v>49</v>
      </c>
      <c r="AA4" s="572"/>
      <c r="AB4" s="178"/>
      <c r="AC4" s="583"/>
      <c r="AD4" s="573" t="s">
        <v>47</v>
      </c>
      <c r="AE4" s="573"/>
      <c r="AF4" s="573"/>
      <c r="AG4" s="573"/>
      <c r="AH4" s="573"/>
      <c r="AI4" s="571" t="s">
        <v>48</v>
      </c>
      <c r="AJ4" s="572"/>
      <c r="AK4" s="571" t="s">
        <v>49</v>
      </c>
      <c r="AL4" s="572"/>
      <c r="AM4" s="571" t="s">
        <v>47</v>
      </c>
      <c r="AN4" s="573"/>
      <c r="AO4" s="573"/>
      <c r="AP4" s="573"/>
      <c r="AQ4" s="573"/>
      <c r="AR4" s="571" t="s">
        <v>48</v>
      </c>
      <c r="AS4" s="572"/>
      <c r="AT4" s="571" t="s">
        <v>49</v>
      </c>
      <c r="AU4" s="572"/>
      <c r="AV4" s="571" t="s">
        <v>47</v>
      </c>
      <c r="AW4" s="573"/>
      <c r="AX4" s="573"/>
      <c r="AY4" s="571" t="s">
        <v>48</v>
      </c>
      <c r="AZ4" s="572"/>
      <c r="BA4" s="571" t="s">
        <v>49</v>
      </c>
      <c r="BB4" s="572"/>
      <c r="BC4" s="557" t="s">
        <v>47</v>
      </c>
      <c r="BD4" s="559"/>
      <c r="BE4" s="559"/>
      <c r="BF4" s="571" t="s">
        <v>48</v>
      </c>
      <c r="BG4" s="572"/>
      <c r="BH4" s="571" t="s">
        <v>49</v>
      </c>
      <c r="BI4" s="572"/>
      <c r="BJ4" s="571" t="s">
        <v>47</v>
      </c>
      <c r="BK4" s="566"/>
      <c r="BL4" s="571" t="s">
        <v>48</v>
      </c>
      <c r="BM4" s="572"/>
      <c r="BN4" s="125" t="s">
        <v>169</v>
      </c>
      <c r="BO4" s="609"/>
      <c r="BP4" s="569" t="s">
        <v>161</v>
      </c>
      <c r="BQ4" s="566"/>
      <c r="BR4" s="570" t="s">
        <v>55</v>
      </c>
      <c r="BU4">
        <v>26</v>
      </c>
      <c r="BV4"/>
      <c r="BW4"/>
    </row>
    <row r="5" spans="1:76" ht="14.25">
      <c r="A5" s="592"/>
      <c r="B5" s="592"/>
      <c r="C5" s="592"/>
      <c r="D5" s="592"/>
      <c r="E5" s="599"/>
      <c r="F5" s="53" t="s">
        <v>127</v>
      </c>
      <c r="G5" s="54" t="s">
        <v>128</v>
      </c>
      <c r="H5" s="53" t="s">
        <v>129</v>
      </c>
      <c r="I5" s="53" t="s">
        <v>44</v>
      </c>
      <c r="J5" s="54" t="s">
        <v>45</v>
      </c>
      <c r="K5" s="53" t="s">
        <v>44</v>
      </c>
      <c r="L5" s="54" t="s">
        <v>45</v>
      </c>
      <c r="M5" s="53" t="s">
        <v>127</v>
      </c>
      <c r="N5" s="54" t="s">
        <v>128</v>
      </c>
      <c r="O5" s="54" t="s">
        <v>129</v>
      </c>
      <c r="P5" s="54" t="s">
        <v>44</v>
      </c>
      <c r="Q5" s="53" t="s">
        <v>45</v>
      </c>
      <c r="R5" s="54" t="s">
        <v>44</v>
      </c>
      <c r="S5" s="53" t="s">
        <v>45</v>
      </c>
      <c r="T5" s="53" t="s">
        <v>127</v>
      </c>
      <c r="U5" s="54" t="s">
        <v>128</v>
      </c>
      <c r="V5" s="54" t="s">
        <v>129</v>
      </c>
      <c r="W5" s="53" t="s">
        <v>130</v>
      </c>
      <c r="X5" s="54" t="s">
        <v>44</v>
      </c>
      <c r="Y5" s="53" t="s">
        <v>45</v>
      </c>
      <c r="Z5" s="54" t="s">
        <v>44</v>
      </c>
      <c r="AA5" s="167" t="s">
        <v>45</v>
      </c>
      <c r="AB5" s="179"/>
      <c r="AC5" s="592"/>
      <c r="AD5" s="172" t="s">
        <v>127</v>
      </c>
      <c r="AE5" s="54" t="s">
        <v>128</v>
      </c>
      <c r="AF5" s="54" t="s">
        <v>129</v>
      </c>
      <c r="AG5" s="53" t="s">
        <v>130</v>
      </c>
      <c r="AH5" s="53" t="s">
        <v>158</v>
      </c>
      <c r="AI5" s="54" t="s">
        <v>44</v>
      </c>
      <c r="AJ5" s="53" t="s">
        <v>45</v>
      </c>
      <c r="AK5" s="54" t="s">
        <v>44</v>
      </c>
      <c r="AL5" s="53" t="s">
        <v>45</v>
      </c>
      <c r="AM5" s="53" t="s">
        <v>127</v>
      </c>
      <c r="AN5" s="54" t="s">
        <v>128</v>
      </c>
      <c r="AO5" s="54" t="s">
        <v>129</v>
      </c>
      <c r="AP5" s="53" t="s">
        <v>130</v>
      </c>
      <c r="AQ5" s="53" t="s">
        <v>158</v>
      </c>
      <c r="AR5" s="54" t="s">
        <v>44</v>
      </c>
      <c r="AS5" s="53" t="s">
        <v>45</v>
      </c>
      <c r="AT5" s="54" t="s">
        <v>44</v>
      </c>
      <c r="AU5" s="53" t="s">
        <v>45</v>
      </c>
      <c r="AV5" s="53" t="s">
        <v>127</v>
      </c>
      <c r="AW5" s="54" t="s">
        <v>128</v>
      </c>
      <c r="AX5" s="53" t="s">
        <v>129</v>
      </c>
      <c r="AY5" s="53" t="s">
        <v>44</v>
      </c>
      <c r="AZ5" s="54" t="s">
        <v>45</v>
      </c>
      <c r="BA5" s="53" t="s">
        <v>44</v>
      </c>
      <c r="BB5" s="54" t="s">
        <v>45</v>
      </c>
      <c r="BC5" s="53" t="s">
        <v>127</v>
      </c>
      <c r="BD5" s="54" t="s">
        <v>128</v>
      </c>
      <c r="BE5" s="53" t="s">
        <v>129</v>
      </c>
      <c r="BF5" s="53" t="s">
        <v>44</v>
      </c>
      <c r="BG5" s="54" t="s">
        <v>45</v>
      </c>
      <c r="BH5" s="53" t="s">
        <v>44</v>
      </c>
      <c r="BI5" s="54" t="s">
        <v>45</v>
      </c>
      <c r="BJ5" s="53" t="s">
        <v>127</v>
      </c>
      <c r="BK5" s="54" t="s">
        <v>128</v>
      </c>
      <c r="BL5" s="53" t="s">
        <v>127</v>
      </c>
      <c r="BM5" s="54" t="s">
        <v>128</v>
      </c>
      <c r="BN5" s="54"/>
      <c r="BO5" s="54"/>
      <c r="BP5" s="53" t="s">
        <v>44</v>
      </c>
      <c r="BQ5" s="54" t="s">
        <v>45</v>
      </c>
      <c r="BR5" s="599"/>
      <c r="BV5" s="79">
        <v>1</v>
      </c>
      <c r="BW5" s="79">
        <v>2</v>
      </c>
      <c r="BX5" s="79">
        <v>3</v>
      </c>
    </row>
    <row r="6" spans="1:76" ht="15" customHeight="1">
      <c r="A6" s="164">
        <v>1</v>
      </c>
      <c r="B6" s="160">
        <v>1</v>
      </c>
      <c r="C6" s="15" t="s">
        <v>23</v>
      </c>
      <c r="D6" s="82" t="s">
        <v>67</v>
      </c>
      <c r="E6" s="365" t="s">
        <v>298</v>
      </c>
      <c r="F6" s="58">
        <v>7</v>
      </c>
      <c r="G6" s="58">
        <v>7</v>
      </c>
      <c r="H6" s="58">
        <v>8</v>
      </c>
      <c r="I6" s="58">
        <v>6</v>
      </c>
      <c r="J6" s="58"/>
      <c r="K6" s="101">
        <f>ROUND((SUM(F6:H6)/3*0.3+I6*0.7),0)</f>
        <v>6</v>
      </c>
      <c r="L6" s="101"/>
      <c r="M6" s="75">
        <v>7</v>
      </c>
      <c r="N6" s="75">
        <v>7</v>
      </c>
      <c r="O6" s="75">
        <v>7</v>
      </c>
      <c r="P6" s="75">
        <v>7</v>
      </c>
      <c r="Q6" s="75"/>
      <c r="R6" s="101">
        <f>ROUND((SUM(M6:O6)/3*0.3+P6*0.7),0)</f>
        <v>7</v>
      </c>
      <c r="S6" s="101"/>
      <c r="T6" s="58">
        <v>6</v>
      </c>
      <c r="U6" s="58">
        <v>6</v>
      </c>
      <c r="V6" s="60">
        <v>7</v>
      </c>
      <c r="W6" s="60">
        <v>7</v>
      </c>
      <c r="X6" s="58">
        <v>6</v>
      </c>
      <c r="Y6" s="58"/>
      <c r="Z6" s="101">
        <f>ROUND((SUM(T6:W6)/4*0.3+X6*0.7),0)</f>
        <v>6</v>
      </c>
      <c r="AA6" s="168"/>
      <c r="AB6" s="180"/>
      <c r="AC6" s="160">
        <v>1</v>
      </c>
      <c r="AD6" s="173">
        <v>4</v>
      </c>
      <c r="AE6" s="75">
        <v>6</v>
      </c>
      <c r="AF6" s="75">
        <v>7</v>
      </c>
      <c r="AG6" s="75">
        <v>8</v>
      </c>
      <c r="AH6" s="75">
        <v>6</v>
      </c>
      <c r="AI6" s="75">
        <v>5</v>
      </c>
      <c r="AJ6" s="75"/>
      <c r="AK6" s="101">
        <f>ROUND((SUM(AD6:AH6)/5*0.3+AI6*0.7),0)</f>
        <v>5</v>
      </c>
      <c r="AL6" s="334"/>
      <c r="AM6" s="58">
        <v>7</v>
      </c>
      <c r="AN6" s="60">
        <v>8</v>
      </c>
      <c r="AO6" s="60">
        <v>8</v>
      </c>
      <c r="AP6" s="60">
        <v>8</v>
      </c>
      <c r="AQ6" s="60">
        <v>9</v>
      </c>
      <c r="AR6" s="58">
        <v>7</v>
      </c>
      <c r="AS6" s="58"/>
      <c r="AT6" s="101">
        <f>ROUND((SUM(AM6:AQ6)/5*0.3+AR6*0.7),0)</f>
        <v>7</v>
      </c>
      <c r="AU6" s="61"/>
      <c r="AV6" s="58">
        <v>7</v>
      </c>
      <c r="AW6" s="60">
        <v>7</v>
      </c>
      <c r="AX6" s="60">
        <v>8</v>
      </c>
      <c r="AY6" s="58">
        <v>6</v>
      </c>
      <c r="AZ6" s="58"/>
      <c r="BA6" s="101">
        <f>ROUND((SUM(AV6:AX6)/3*0.3+AY6*0.7),0)</f>
        <v>6</v>
      </c>
      <c r="BB6" s="61"/>
      <c r="BC6" s="58">
        <v>8</v>
      </c>
      <c r="BD6" s="58">
        <v>7</v>
      </c>
      <c r="BE6" s="60">
        <v>7</v>
      </c>
      <c r="BF6" s="58">
        <v>4</v>
      </c>
      <c r="BG6" s="58"/>
      <c r="BH6" s="101">
        <f>ROUND((SUM(BC6:BE6)/3*0.3+BF6*0.7),0)</f>
        <v>5</v>
      </c>
      <c r="BI6" s="101"/>
      <c r="BJ6" s="75">
        <v>6</v>
      </c>
      <c r="BK6" s="75">
        <v>7</v>
      </c>
      <c r="BL6" s="101">
        <v>6</v>
      </c>
      <c r="BM6" s="101"/>
      <c r="BN6" s="101">
        <f>ROUND((SUM(BJ6:BK6)/2*0.3+BL6*0.7),0)</f>
        <v>6</v>
      </c>
      <c r="BO6" s="75">
        <f>(K6*3+R6*3+Z6*4+AK6*5+AT6*5+BA6*3+BB6*3)</f>
        <v>141</v>
      </c>
      <c r="BP6" s="98">
        <f>(K6*3+R6*3+Z6*4+AK6*5+AT6*5+BA6*3+BH6*3)/26</f>
        <v>6</v>
      </c>
      <c r="BQ6" s="98">
        <f>(MAX(K6:L6)*3+MAX(R6:S6)*3+Z6*4+MAX(AK6:AL6)*5+AT6*5+BA6*3+MAX(BH6:BI6)*3)/26</f>
        <v>6</v>
      </c>
      <c r="BR6" s="96" t="str">
        <f>IF(BQ6&gt;=8,"Giái",IF(BQ6&gt;=7,"Kh¸",IF(BQ6&gt;=6,"TBK",IF(BQ6&gt;=5,"TB",IF(BQ6&gt;=4,"YÕu",IF(BQ6&lt;4,"KÐm"))))))</f>
        <v>TBK</v>
      </c>
      <c r="BU6">
        <v>141</v>
      </c>
      <c r="BV6" s="204">
        <v>1</v>
      </c>
      <c r="BW6" s="204"/>
      <c r="BX6" s="98">
        <f>(L6*3+S6*3+Z6*4+AL6*5+AT6*5+BA6*3+BI6*3)/26</f>
        <v>2.9615384615384617</v>
      </c>
    </row>
    <row r="7" spans="1:76" ht="14.25" customHeight="1">
      <c r="A7" s="165">
        <v>2</v>
      </c>
      <c r="B7" s="161">
        <v>2</v>
      </c>
      <c r="C7" s="22" t="s">
        <v>68</v>
      </c>
      <c r="D7" s="23" t="s">
        <v>69</v>
      </c>
      <c r="E7" s="366" t="s">
        <v>299</v>
      </c>
      <c r="F7" s="42">
        <v>7</v>
      </c>
      <c r="G7" s="42">
        <v>6</v>
      </c>
      <c r="H7" s="42">
        <v>7</v>
      </c>
      <c r="I7" s="92">
        <v>3</v>
      </c>
      <c r="J7" s="42"/>
      <c r="K7" s="104">
        <f aca="true" t="shared" si="0" ref="K7:K58">ROUND((SUM(F7:H7)/3*0.3+I7*0.7),0)</f>
        <v>4</v>
      </c>
      <c r="L7" s="101">
        <f>ROUND((SUM(F7:H7)/3*0.3+MAX(I7:J7)*0.7),0)</f>
        <v>4</v>
      </c>
      <c r="M7" s="67">
        <v>6</v>
      </c>
      <c r="N7" s="67">
        <v>8</v>
      </c>
      <c r="O7" s="67">
        <v>6</v>
      </c>
      <c r="P7" s="67">
        <v>7</v>
      </c>
      <c r="Q7" s="67"/>
      <c r="R7" s="102">
        <f aca="true" t="shared" si="1" ref="R7:R58">ROUND((SUM(M7:O7)/3*0.3+P7*0.7),0)</f>
        <v>7</v>
      </c>
      <c r="S7" s="101"/>
      <c r="T7" s="42">
        <v>8</v>
      </c>
      <c r="U7" s="42">
        <v>7</v>
      </c>
      <c r="V7" s="41">
        <v>7</v>
      </c>
      <c r="W7" s="41">
        <v>7</v>
      </c>
      <c r="X7" s="42">
        <v>7</v>
      </c>
      <c r="Y7" s="42"/>
      <c r="Z7" s="102">
        <f aca="true" t="shared" si="2" ref="Z7:Z58">ROUND((SUM(T7:W7)/4*0.3+X7*0.7),0)</f>
        <v>7</v>
      </c>
      <c r="AA7" s="169"/>
      <c r="AB7" s="180"/>
      <c r="AC7" s="161">
        <v>2</v>
      </c>
      <c r="AD7" s="174">
        <v>5</v>
      </c>
      <c r="AE7" s="67">
        <v>6</v>
      </c>
      <c r="AF7" s="67">
        <v>7</v>
      </c>
      <c r="AG7" s="67">
        <v>7</v>
      </c>
      <c r="AH7" s="67">
        <v>7</v>
      </c>
      <c r="AI7" s="67">
        <v>6</v>
      </c>
      <c r="AJ7" s="67"/>
      <c r="AK7" s="102">
        <f aca="true" t="shared" si="3" ref="AK7:AK58">ROUND((SUM(AD7:AH7)/5*0.3+AI7*0.7),0)</f>
        <v>6</v>
      </c>
      <c r="AL7" s="335"/>
      <c r="AM7" s="42">
        <v>7</v>
      </c>
      <c r="AN7" s="41">
        <v>8</v>
      </c>
      <c r="AO7" s="41">
        <v>9</v>
      </c>
      <c r="AP7" s="41">
        <v>8</v>
      </c>
      <c r="AQ7" s="41">
        <v>8</v>
      </c>
      <c r="AR7" s="42">
        <v>8</v>
      </c>
      <c r="AS7" s="42"/>
      <c r="AT7" s="102">
        <f aca="true" t="shared" si="4" ref="AT7:AT58">ROUND((SUM(AM7:AQ7)/5*0.3+AR7*0.7),0)</f>
        <v>8</v>
      </c>
      <c r="AU7" s="66"/>
      <c r="AV7" s="42">
        <v>7</v>
      </c>
      <c r="AW7" s="41">
        <v>7</v>
      </c>
      <c r="AX7" s="41">
        <v>7</v>
      </c>
      <c r="AY7" s="42">
        <v>8</v>
      </c>
      <c r="AZ7" s="42"/>
      <c r="BA7" s="102">
        <f aca="true" t="shared" si="5" ref="BA7:BA58">ROUND((SUM(AV7:AX7)/3*0.3+AY7*0.7),0)</f>
        <v>8</v>
      </c>
      <c r="BB7" s="66"/>
      <c r="BC7" s="42">
        <v>9</v>
      </c>
      <c r="BD7" s="42">
        <v>6</v>
      </c>
      <c r="BE7" s="41">
        <v>7</v>
      </c>
      <c r="BF7" s="92">
        <v>3</v>
      </c>
      <c r="BG7" s="42">
        <v>6</v>
      </c>
      <c r="BH7" s="104">
        <f aca="true" t="shared" si="6" ref="BH7:BH58">ROUND((SUM(BC7:BE7)/3*0.3+BF7*0.7),0)</f>
        <v>4</v>
      </c>
      <c r="BI7" s="101">
        <f>ROUND((SUM(BC7:BE7)/3*0.3+MAX(BF7:BG7)*0.7),0)</f>
        <v>6</v>
      </c>
      <c r="BJ7" s="75">
        <v>8</v>
      </c>
      <c r="BK7" s="75">
        <v>7</v>
      </c>
      <c r="BL7" s="101">
        <v>5</v>
      </c>
      <c r="BM7" s="101"/>
      <c r="BN7" s="101">
        <f aca="true" t="shared" si="7" ref="BN7:BN58">ROUND((SUM(BJ7:BK7)/2*0.3+BL7*0.7),0)</f>
        <v>6</v>
      </c>
      <c r="BO7" s="75">
        <f aca="true" t="shared" si="8" ref="BO7:BO58">(K7*3+R7*3+Z7*4+AK7*5+AT7*5+BA7*3+BB7*3)</f>
        <v>155</v>
      </c>
      <c r="BP7" s="98">
        <f aca="true" t="shared" si="9" ref="BP7:BP37">(K7*3+R7*3+Z7*4+AK7*5+AT7*5+BA7*3+BH7*3)/26</f>
        <v>6.423076923076923</v>
      </c>
      <c r="BQ7" s="98">
        <f aca="true" t="shared" si="10" ref="BQ7:BQ58">(MAX(K7:L7)*3+MAX(R7:S7)*3+Z7*4+MAX(AK7:AL7)*5+AT7*5+BA7*3+MAX(BH7:BI7)*3)/26</f>
        <v>6.653846153846154</v>
      </c>
      <c r="BR7" s="96" t="str">
        <f aca="true" t="shared" si="11" ref="BR7:BR58">IF(BQ7&gt;=8,"Giái",IF(BQ7&gt;=7,"Kh¸",IF(BQ7&gt;=6,"TBK",IF(BQ7&gt;=5,"TB",IF(BQ7&gt;=4,"YÕu",IF(BQ7&lt;4,"KÐm"))))))</f>
        <v>TBK</v>
      </c>
      <c r="BT7" t="s">
        <v>296</v>
      </c>
      <c r="BU7">
        <v>155</v>
      </c>
      <c r="BV7" s="161">
        <v>2</v>
      </c>
      <c r="BW7" s="204"/>
      <c r="BX7" s="98">
        <f aca="true" t="shared" si="12" ref="BX7:BX58">(L7*3+S7*3+Z7*4+AL7*5+AT7*5+BA7*3+BI7*3)/26</f>
        <v>4.6923076923076925</v>
      </c>
    </row>
    <row r="8" spans="1:76" ht="15" customHeight="1">
      <c r="A8" s="165">
        <v>3</v>
      </c>
      <c r="B8" s="161">
        <v>3</v>
      </c>
      <c r="C8" s="22" t="s">
        <v>30</v>
      </c>
      <c r="D8" s="23" t="s">
        <v>22</v>
      </c>
      <c r="E8" s="366" t="s">
        <v>300</v>
      </c>
      <c r="F8" s="42">
        <v>7</v>
      </c>
      <c r="G8" s="42">
        <v>6</v>
      </c>
      <c r="H8" s="42">
        <v>6</v>
      </c>
      <c r="I8" s="42">
        <v>5</v>
      </c>
      <c r="J8" s="42"/>
      <c r="K8" s="102">
        <f t="shared" si="0"/>
        <v>5</v>
      </c>
      <c r="L8" s="101"/>
      <c r="M8" s="67">
        <v>7</v>
      </c>
      <c r="N8" s="67">
        <v>7</v>
      </c>
      <c r="O8" s="67">
        <v>6</v>
      </c>
      <c r="P8" s="67">
        <v>6</v>
      </c>
      <c r="Q8" s="67"/>
      <c r="R8" s="102">
        <f t="shared" si="1"/>
        <v>6</v>
      </c>
      <c r="S8" s="101"/>
      <c r="T8" s="42">
        <v>7</v>
      </c>
      <c r="U8" s="42">
        <v>7</v>
      </c>
      <c r="V8" s="41">
        <v>7</v>
      </c>
      <c r="W8" s="41">
        <v>8</v>
      </c>
      <c r="X8" s="42">
        <v>8</v>
      </c>
      <c r="Y8" s="42"/>
      <c r="Z8" s="102">
        <f t="shared" si="2"/>
        <v>8</v>
      </c>
      <c r="AA8" s="169"/>
      <c r="AB8" s="180"/>
      <c r="AC8" s="161">
        <v>3</v>
      </c>
      <c r="AD8" s="174">
        <v>7</v>
      </c>
      <c r="AE8" s="67">
        <v>7</v>
      </c>
      <c r="AF8" s="67">
        <v>6</v>
      </c>
      <c r="AG8" s="67">
        <v>7</v>
      </c>
      <c r="AH8" s="67">
        <v>7</v>
      </c>
      <c r="AI8" s="67">
        <v>5</v>
      </c>
      <c r="AJ8" s="67"/>
      <c r="AK8" s="102">
        <f t="shared" si="3"/>
        <v>6</v>
      </c>
      <c r="AL8" s="335"/>
      <c r="AM8" s="42">
        <v>5</v>
      </c>
      <c r="AN8" s="41">
        <v>6</v>
      </c>
      <c r="AO8" s="41">
        <v>8</v>
      </c>
      <c r="AP8" s="41">
        <v>8</v>
      </c>
      <c r="AQ8" s="41">
        <v>7</v>
      </c>
      <c r="AR8" s="42">
        <v>7</v>
      </c>
      <c r="AS8" s="42"/>
      <c r="AT8" s="102">
        <f t="shared" si="4"/>
        <v>7</v>
      </c>
      <c r="AU8" s="66"/>
      <c r="AV8" s="42">
        <v>7</v>
      </c>
      <c r="AW8" s="41">
        <v>8</v>
      </c>
      <c r="AX8" s="41">
        <v>7</v>
      </c>
      <c r="AY8" s="42">
        <v>7</v>
      </c>
      <c r="AZ8" s="42"/>
      <c r="BA8" s="102">
        <f t="shared" si="5"/>
        <v>7</v>
      </c>
      <c r="BB8" s="66"/>
      <c r="BC8" s="42">
        <v>8</v>
      </c>
      <c r="BD8" s="42">
        <v>8</v>
      </c>
      <c r="BE8" s="41">
        <v>6</v>
      </c>
      <c r="BF8" s="42">
        <v>4</v>
      </c>
      <c r="BG8" s="42"/>
      <c r="BH8" s="102">
        <f t="shared" si="6"/>
        <v>5</v>
      </c>
      <c r="BI8" s="101"/>
      <c r="BJ8" s="75">
        <v>7</v>
      </c>
      <c r="BK8" s="75">
        <v>6</v>
      </c>
      <c r="BL8" s="101">
        <v>5</v>
      </c>
      <c r="BM8" s="101"/>
      <c r="BN8" s="101">
        <f t="shared" si="7"/>
        <v>5</v>
      </c>
      <c r="BO8" s="75">
        <f t="shared" si="8"/>
        <v>151</v>
      </c>
      <c r="BP8" s="98">
        <f t="shared" si="9"/>
        <v>6.384615384615385</v>
      </c>
      <c r="BQ8" s="98">
        <f t="shared" si="10"/>
        <v>6.384615384615385</v>
      </c>
      <c r="BR8" s="96" t="str">
        <f t="shared" si="11"/>
        <v>TBK</v>
      </c>
      <c r="BU8">
        <v>151</v>
      </c>
      <c r="BV8" s="161">
        <v>3</v>
      </c>
      <c r="BW8" s="204"/>
      <c r="BX8" s="98">
        <f t="shared" si="12"/>
        <v>3.3846153846153846</v>
      </c>
    </row>
    <row r="9" spans="1:76" ht="15" customHeight="1">
      <c r="A9" s="165">
        <v>4</v>
      </c>
      <c r="B9" s="161">
        <v>4</v>
      </c>
      <c r="C9" s="22" t="s">
        <v>30</v>
      </c>
      <c r="D9" s="23" t="s">
        <v>70</v>
      </c>
      <c r="E9" s="366" t="s">
        <v>301</v>
      </c>
      <c r="F9" s="42">
        <v>7</v>
      </c>
      <c r="G9" s="42">
        <v>7</v>
      </c>
      <c r="H9" s="42">
        <v>7</v>
      </c>
      <c r="I9" s="42">
        <v>8</v>
      </c>
      <c r="J9" s="42"/>
      <c r="K9" s="102">
        <f t="shared" si="0"/>
        <v>8</v>
      </c>
      <c r="L9" s="101"/>
      <c r="M9" s="67">
        <v>7</v>
      </c>
      <c r="N9" s="67">
        <v>7</v>
      </c>
      <c r="O9" s="67">
        <v>7</v>
      </c>
      <c r="P9" s="67">
        <v>8</v>
      </c>
      <c r="Q9" s="67"/>
      <c r="R9" s="102">
        <f t="shared" si="1"/>
        <v>8</v>
      </c>
      <c r="S9" s="101"/>
      <c r="T9" s="42">
        <v>7</v>
      </c>
      <c r="U9" s="42">
        <v>7</v>
      </c>
      <c r="V9" s="41">
        <v>8</v>
      </c>
      <c r="W9" s="41">
        <v>9</v>
      </c>
      <c r="X9" s="42">
        <v>8</v>
      </c>
      <c r="Y9" s="42"/>
      <c r="Z9" s="102">
        <f t="shared" si="2"/>
        <v>8</v>
      </c>
      <c r="AA9" s="169"/>
      <c r="AB9" s="180"/>
      <c r="AC9" s="161">
        <v>4</v>
      </c>
      <c r="AD9" s="174">
        <v>7</v>
      </c>
      <c r="AE9" s="67">
        <v>7</v>
      </c>
      <c r="AF9" s="67">
        <v>7</v>
      </c>
      <c r="AG9" s="67">
        <v>7</v>
      </c>
      <c r="AH9" s="67">
        <v>7</v>
      </c>
      <c r="AI9" s="67">
        <v>7</v>
      </c>
      <c r="AJ9" s="67"/>
      <c r="AK9" s="102">
        <f t="shared" si="3"/>
        <v>7</v>
      </c>
      <c r="AL9" s="335"/>
      <c r="AM9" s="42">
        <v>6</v>
      </c>
      <c r="AN9" s="41">
        <v>7</v>
      </c>
      <c r="AO9" s="41">
        <v>8</v>
      </c>
      <c r="AP9" s="41">
        <v>8</v>
      </c>
      <c r="AQ9" s="41">
        <v>8</v>
      </c>
      <c r="AR9" s="42">
        <v>9</v>
      </c>
      <c r="AS9" s="42"/>
      <c r="AT9" s="102">
        <f t="shared" si="4"/>
        <v>9</v>
      </c>
      <c r="AU9" s="66"/>
      <c r="AV9" s="42">
        <v>8</v>
      </c>
      <c r="AW9" s="41">
        <v>7</v>
      </c>
      <c r="AX9" s="41">
        <v>7</v>
      </c>
      <c r="AY9" s="42">
        <v>7</v>
      </c>
      <c r="AZ9" s="42"/>
      <c r="BA9" s="102">
        <f t="shared" si="5"/>
        <v>7</v>
      </c>
      <c r="BB9" s="66"/>
      <c r="BC9" s="42">
        <v>8</v>
      </c>
      <c r="BD9" s="42">
        <v>7</v>
      </c>
      <c r="BE9" s="41">
        <v>8</v>
      </c>
      <c r="BF9" s="42">
        <v>9</v>
      </c>
      <c r="BG9" s="42"/>
      <c r="BH9" s="102">
        <f t="shared" si="6"/>
        <v>9</v>
      </c>
      <c r="BI9" s="101"/>
      <c r="BJ9" s="75">
        <v>5</v>
      </c>
      <c r="BK9" s="75">
        <v>5</v>
      </c>
      <c r="BL9" s="101">
        <v>4</v>
      </c>
      <c r="BM9" s="101"/>
      <c r="BN9" s="105">
        <f t="shared" si="7"/>
        <v>4</v>
      </c>
      <c r="BO9" s="75">
        <f t="shared" si="8"/>
        <v>181</v>
      </c>
      <c r="BP9" s="98">
        <f t="shared" si="9"/>
        <v>8</v>
      </c>
      <c r="BQ9" s="98">
        <f t="shared" si="10"/>
        <v>8</v>
      </c>
      <c r="BR9" s="96" t="str">
        <f t="shared" si="11"/>
        <v>Giái</v>
      </c>
      <c r="BU9">
        <v>181</v>
      </c>
      <c r="BV9" s="161">
        <v>4</v>
      </c>
      <c r="BW9" s="204"/>
      <c r="BX9" s="98">
        <f t="shared" si="12"/>
        <v>3.769230769230769</v>
      </c>
    </row>
    <row r="10" spans="1:76" ht="15.75" customHeight="1">
      <c r="A10" s="165">
        <v>5</v>
      </c>
      <c r="B10" s="161">
        <v>5</v>
      </c>
      <c r="C10" s="22" t="s">
        <v>14</v>
      </c>
      <c r="D10" s="23" t="s">
        <v>7</v>
      </c>
      <c r="E10" s="366" t="s">
        <v>302</v>
      </c>
      <c r="F10" s="42">
        <v>7</v>
      </c>
      <c r="G10" s="42">
        <v>7</v>
      </c>
      <c r="H10" s="42">
        <v>6</v>
      </c>
      <c r="I10" s="42">
        <v>5</v>
      </c>
      <c r="J10" s="42"/>
      <c r="K10" s="102">
        <f t="shared" si="0"/>
        <v>6</v>
      </c>
      <c r="L10" s="101"/>
      <c r="M10" s="67">
        <v>7</v>
      </c>
      <c r="N10" s="67">
        <v>8</v>
      </c>
      <c r="O10" s="67">
        <v>7</v>
      </c>
      <c r="P10" s="67">
        <v>7</v>
      </c>
      <c r="Q10" s="67"/>
      <c r="R10" s="102">
        <f t="shared" si="1"/>
        <v>7</v>
      </c>
      <c r="S10" s="101"/>
      <c r="T10" s="42">
        <v>8</v>
      </c>
      <c r="U10" s="42">
        <v>7</v>
      </c>
      <c r="V10" s="41">
        <v>9</v>
      </c>
      <c r="W10" s="41">
        <v>8</v>
      </c>
      <c r="X10" s="42">
        <v>6</v>
      </c>
      <c r="Y10" s="42"/>
      <c r="Z10" s="102">
        <f t="shared" si="2"/>
        <v>7</v>
      </c>
      <c r="AA10" s="169"/>
      <c r="AB10" s="180"/>
      <c r="AC10" s="161">
        <v>5</v>
      </c>
      <c r="AD10" s="174">
        <v>7</v>
      </c>
      <c r="AE10" s="67">
        <v>7</v>
      </c>
      <c r="AF10" s="67">
        <v>7</v>
      </c>
      <c r="AG10" s="67">
        <v>7</v>
      </c>
      <c r="AH10" s="67">
        <v>7</v>
      </c>
      <c r="AI10" s="67">
        <v>7</v>
      </c>
      <c r="AJ10" s="67"/>
      <c r="AK10" s="102">
        <f t="shared" si="3"/>
        <v>7</v>
      </c>
      <c r="AL10" s="335"/>
      <c r="AM10" s="42">
        <v>9</v>
      </c>
      <c r="AN10" s="41">
        <v>8</v>
      </c>
      <c r="AO10" s="41">
        <v>8</v>
      </c>
      <c r="AP10" s="41">
        <v>7</v>
      </c>
      <c r="AQ10" s="41">
        <v>9</v>
      </c>
      <c r="AR10" s="42">
        <v>8</v>
      </c>
      <c r="AS10" s="42"/>
      <c r="AT10" s="102">
        <f t="shared" si="4"/>
        <v>8</v>
      </c>
      <c r="AU10" s="66"/>
      <c r="AV10" s="42">
        <v>7</v>
      </c>
      <c r="AW10" s="41">
        <v>8</v>
      </c>
      <c r="AX10" s="41">
        <v>8</v>
      </c>
      <c r="AY10" s="42">
        <v>7</v>
      </c>
      <c r="AZ10" s="42"/>
      <c r="BA10" s="102">
        <f t="shared" si="5"/>
        <v>7</v>
      </c>
      <c r="BB10" s="66"/>
      <c r="BC10" s="42">
        <v>8</v>
      </c>
      <c r="BD10" s="42">
        <v>8</v>
      </c>
      <c r="BE10" s="41">
        <v>6</v>
      </c>
      <c r="BF10" s="42">
        <v>8</v>
      </c>
      <c r="BG10" s="42"/>
      <c r="BH10" s="102">
        <f t="shared" si="6"/>
        <v>8</v>
      </c>
      <c r="BI10" s="101"/>
      <c r="BJ10" s="75">
        <v>5</v>
      </c>
      <c r="BK10" s="75">
        <v>6</v>
      </c>
      <c r="BL10" s="101">
        <v>5</v>
      </c>
      <c r="BM10" s="101"/>
      <c r="BN10" s="101">
        <f t="shared" si="7"/>
        <v>5</v>
      </c>
      <c r="BO10" s="75">
        <f t="shared" si="8"/>
        <v>163</v>
      </c>
      <c r="BP10" s="98">
        <f t="shared" si="9"/>
        <v>7.1923076923076925</v>
      </c>
      <c r="BQ10" s="98">
        <f t="shared" si="10"/>
        <v>7.1923076923076925</v>
      </c>
      <c r="BR10" s="96" t="str">
        <f t="shared" si="11"/>
        <v>Kh¸</v>
      </c>
      <c r="BU10">
        <v>163</v>
      </c>
      <c r="BV10" s="161">
        <v>5</v>
      </c>
      <c r="BW10" s="204"/>
      <c r="BX10" s="98">
        <f t="shared" si="12"/>
        <v>3.423076923076923</v>
      </c>
    </row>
    <row r="11" spans="1:76" ht="14.25" customHeight="1">
      <c r="A11" s="165">
        <v>6</v>
      </c>
      <c r="B11" s="161">
        <v>6</v>
      </c>
      <c r="C11" s="22" t="s">
        <v>30</v>
      </c>
      <c r="D11" s="23" t="s">
        <v>8</v>
      </c>
      <c r="E11" s="366" t="s">
        <v>303</v>
      </c>
      <c r="F11" s="42">
        <v>9</v>
      </c>
      <c r="G11" s="42">
        <v>8</v>
      </c>
      <c r="H11" s="42">
        <v>7</v>
      </c>
      <c r="I11" s="42">
        <v>7</v>
      </c>
      <c r="J11" s="42"/>
      <c r="K11" s="102">
        <f t="shared" si="0"/>
        <v>7</v>
      </c>
      <c r="L11" s="101"/>
      <c r="M11" s="67">
        <v>6</v>
      </c>
      <c r="N11" s="67">
        <v>7</v>
      </c>
      <c r="O11" s="67">
        <v>7</v>
      </c>
      <c r="P11" s="67">
        <v>6</v>
      </c>
      <c r="Q11" s="67"/>
      <c r="R11" s="102">
        <f t="shared" si="1"/>
        <v>6</v>
      </c>
      <c r="S11" s="101"/>
      <c r="T11" s="42">
        <v>8</v>
      </c>
      <c r="U11" s="42">
        <v>7</v>
      </c>
      <c r="V11" s="41">
        <v>7</v>
      </c>
      <c r="W11" s="41">
        <v>6</v>
      </c>
      <c r="X11" s="42">
        <v>7</v>
      </c>
      <c r="Y11" s="42"/>
      <c r="Z11" s="102">
        <f t="shared" si="2"/>
        <v>7</v>
      </c>
      <c r="AA11" s="169"/>
      <c r="AB11" s="180"/>
      <c r="AC11" s="161">
        <v>6</v>
      </c>
      <c r="AD11" s="174">
        <v>5</v>
      </c>
      <c r="AE11" s="67">
        <v>6</v>
      </c>
      <c r="AF11" s="67">
        <v>7</v>
      </c>
      <c r="AG11" s="67">
        <v>7</v>
      </c>
      <c r="AH11" s="67">
        <v>7</v>
      </c>
      <c r="AI11" s="124">
        <v>3</v>
      </c>
      <c r="AJ11" s="67">
        <v>8</v>
      </c>
      <c r="AK11" s="104">
        <f t="shared" si="3"/>
        <v>4</v>
      </c>
      <c r="AL11" s="335">
        <f>ROUND((SUM(AD11:AH11)/5*0.3+MAX(AI11:AJ11)*0.7),0)</f>
        <v>8</v>
      </c>
      <c r="AM11" s="42">
        <v>6</v>
      </c>
      <c r="AN11" s="41">
        <v>7</v>
      </c>
      <c r="AO11" s="41">
        <v>8</v>
      </c>
      <c r="AP11" s="41">
        <v>9</v>
      </c>
      <c r="AQ11" s="41">
        <v>8</v>
      </c>
      <c r="AR11" s="42">
        <v>9</v>
      </c>
      <c r="AS11" s="42"/>
      <c r="AT11" s="102">
        <f t="shared" si="4"/>
        <v>9</v>
      </c>
      <c r="AU11" s="66"/>
      <c r="AV11" s="42">
        <v>7</v>
      </c>
      <c r="AW11" s="41">
        <v>7</v>
      </c>
      <c r="AX11" s="41">
        <v>8</v>
      </c>
      <c r="AY11" s="42">
        <v>6</v>
      </c>
      <c r="AZ11" s="42"/>
      <c r="BA11" s="102">
        <f t="shared" si="5"/>
        <v>6</v>
      </c>
      <c r="BB11" s="66"/>
      <c r="BC11" s="42">
        <v>8</v>
      </c>
      <c r="BD11" s="42">
        <v>7</v>
      </c>
      <c r="BE11" s="41">
        <v>7</v>
      </c>
      <c r="BF11" s="42">
        <v>4</v>
      </c>
      <c r="BG11" s="42"/>
      <c r="BH11" s="102">
        <f t="shared" si="6"/>
        <v>5</v>
      </c>
      <c r="BI11" s="101"/>
      <c r="BJ11" s="75">
        <v>7</v>
      </c>
      <c r="BK11" s="75">
        <v>6</v>
      </c>
      <c r="BL11" s="101">
        <v>6</v>
      </c>
      <c r="BM11" s="101"/>
      <c r="BN11" s="101">
        <f t="shared" si="7"/>
        <v>6</v>
      </c>
      <c r="BO11" s="75">
        <f t="shared" si="8"/>
        <v>150</v>
      </c>
      <c r="BP11" s="98">
        <f t="shared" si="9"/>
        <v>6.346153846153846</v>
      </c>
      <c r="BQ11" s="98">
        <f t="shared" si="10"/>
        <v>7.115384615384615</v>
      </c>
      <c r="BR11" s="96" t="str">
        <f t="shared" si="11"/>
        <v>Kh¸</v>
      </c>
      <c r="BT11" t="s">
        <v>296</v>
      </c>
      <c r="BU11">
        <v>150</v>
      </c>
      <c r="BV11" s="161">
        <v>6</v>
      </c>
      <c r="BW11" s="204"/>
      <c r="BX11" s="98">
        <f t="shared" si="12"/>
        <v>5.038461538461538</v>
      </c>
    </row>
    <row r="12" spans="1:76" ht="15" customHeight="1">
      <c r="A12" s="165">
        <v>7</v>
      </c>
      <c r="B12" s="161">
        <v>7</v>
      </c>
      <c r="C12" s="22" t="s">
        <v>71</v>
      </c>
      <c r="D12" s="23" t="s">
        <v>8</v>
      </c>
      <c r="E12" s="366" t="s">
        <v>304</v>
      </c>
      <c r="F12" s="42">
        <v>9</v>
      </c>
      <c r="G12" s="42">
        <v>8</v>
      </c>
      <c r="H12" s="42">
        <v>8</v>
      </c>
      <c r="I12" s="42">
        <v>4</v>
      </c>
      <c r="J12" s="42"/>
      <c r="K12" s="102">
        <f t="shared" si="0"/>
        <v>5</v>
      </c>
      <c r="L12" s="101"/>
      <c r="M12" s="67">
        <v>7</v>
      </c>
      <c r="N12" s="67">
        <v>7</v>
      </c>
      <c r="O12" s="67">
        <v>6</v>
      </c>
      <c r="P12" s="67">
        <v>5</v>
      </c>
      <c r="Q12" s="67"/>
      <c r="R12" s="102">
        <f t="shared" si="1"/>
        <v>6</v>
      </c>
      <c r="S12" s="101"/>
      <c r="T12" s="42">
        <v>7</v>
      </c>
      <c r="U12" s="42">
        <v>7</v>
      </c>
      <c r="V12" s="41">
        <v>8</v>
      </c>
      <c r="W12" s="41">
        <v>8</v>
      </c>
      <c r="X12" s="42">
        <v>8</v>
      </c>
      <c r="Y12" s="42"/>
      <c r="Z12" s="102">
        <f t="shared" si="2"/>
        <v>8</v>
      </c>
      <c r="AA12" s="169"/>
      <c r="AB12" s="180"/>
      <c r="AC12" s="161">
        <v>7</v>
      </c>
      <c r="AD12" s="174">
        <v>6</v>
      </c>
      <c r="AE12" s="67">
        <v>6</v>
      </c>
      <c r="AF12" s="67">
        <v>7</v>
      </c>
      <c r="AG12" s="67">
        <v>7</v>
      </c>
      <c r="AH12" s="67">
        <v>6</v>
      </c>
      <c r="AI12" s="67">
        <v>6</v>
      </c>
      <c r="AJ12" s="67"/>
      <c r="AK12" s="102">
        <f t="shared" si="3"/>
        <v>6</v>
      </c>
      <c r="AL12" s="335"/>
      <c r="AM12" s="42">
        <v>7</v>
      </c>
      <c r="AN12" s="41">
        <v>8</v>
      </c>
      <c r="AO12" s="41">
        <v>8</v>
      </c>
      <c r="AP12" s="41">
        <v>8</v>
      </c>
      <c r="AQ12" s="41">
        <v>8</v>
      </c>
      <c r="AR12" s="42">
        <v>8</v>
      </c>
      <c r="AS12" s="42"/>
      <c r="AT12" s="102">
        <f t="shared" si="4"/>
        <v>8</v>
      </c>
      <c r="AU12" s="66"/>
      <c r="AV12" s="42">
        <v>7</v>
      </c>
      <c r="AW12" s="41">
        <v>8</v>
      </c>
      <c r="AX12" s="41">
        <v>7</v>
      </c>
      <c r="AY12" s="42">
        <v>6</v>
      </c>
      <c r="AZ12" s="42"/>
      <c r="BA12" s="102">
        <f t="shared" si="5"/>
        <v>6</v>
      </c>
      <c r="BB12" s="66"/>
      <c r="BC12" s="42">
        <v>9</v>
      </c>
      <c r="BD12" s="42">
        <v>7</v>
      </c>
      <c r="BE12" s="41">
        <v>5</v>
      </c>
      <c r="BF12" s="92">
        <v>2</v>
      </c>
      <c r="BG12" s="42">
        <v>6</v>
      </c>
      <c r="BH12" s="104">
        <f t="shared" si="6"/>
        <v>4</v>
      </c>
      <c r="BI12" s="101">
        <f>ROUND((SUM(BC12:BE12)/3*0.3+MAX(BF12:BG12)*0.7),0)</f>
        <v>6</v>
      </c>
      <c r="BJ12" s="75">
        <v>5</v>
      </c>
      <c r="BK12" s="75">
        <v>6</v>
      </c>
      <c r="BL12" s="101">
        <v>5</v>
      </c>
      <c r="BM12" s="101"/>
      <c r="BN12" s="101">
        <f t="shared" si="7"/>
        <v>5</v>
      </c>
      <c r="BO12" s="75">
        <f t="shared" si="8"/>
        <v>153</v>
      </c>
      <c r="BP12" s="98">
        <f t="shared" si="9"/>
        <v>6.346153846153846</v>
      </c>
      <c r="BQ12" s="98">
        <f t="shared" si="10"/>
        <v>6.576923076923077</v>
      </c>
      <c r="BR12" s="96" t="str">
        <f t="shared" si="11"/>
        <v>TBK</v>
      </c>
      <c r="BT12" t="s">
        <v>296</v>
      </c>
      <c r="BU12">
        <v>153</v>
      </c>
      <c r="BV12" s="161">
        <v>7</v>
      </c>
      <c r="BW12" s="204"/>
      <c r="BX12" s="98">
        <f t="shared" si="12"/>
        <v>4.153846153846154</v>
      </c>
    </row>
    <row r="13" spans="1:76" ht="15.75" customHeight="1">
      <c r="A13" s="165">
        <v>8</v>
      </c>
      <c r="B13" s="161">
        <v>8</v>
      </c>
      <c r="C13" s="22" t="s">
        <v>20</v>
      </c>
      <c r="D13" s="23" t="s">
        <v>9</v>
      </c>
      <c r="E13" s="366" t="s">
        <v>305</v>
      </c>
      <c r="F13" s="42">
        <v>8</v>
      </c>
      <c r="G13" s="42">
        <v>7</v>
      </c>
      <c r="H13" s="42">
        <v>7</v>
      </c>
      <c r="I13" s="42">
        <v>7</v>
      </c>
      <c r="J13" s="42"/>
      <c r="K13" s="102">
        <f t="shared" si="0"/>
        <v>7</v>
      </c>
      <c r="L13" s="101"/>
      <c r="M13" s="67">
        <v>7</v>
      </c>
      <c r="N13" s="67">
        <v>7</v>
      </c>
      <c r="O13" s="67">
        <v>7</v>
      </c>
      <c r="P13" s="67">
        <v>8</v>
      </c>
      <c r="Q13" s="67"/>
      <c r="R13" s="102">
        <f t="shared" si="1"/>
        <v>8</v>
      </c>
      <c r="S13" s="101"/>
      <c r="T13" s="42">
        <v>8</v>
      </c>
      <c r="U13" s="42">
        <v>8</v>
      </c>
      <c r="V13" s="41">
        <v>7</v>
      </c>
      <c r="W13" s="41">
        <v>8</v>
      </c>
      <c r="X13" s="42">
        <v>8</v>
      </c>
      <c r="Y13" s="42"/>
      <c r="Z13" s="102">
        <f t="shared" si="2"/>
        <v>8</v>
      </c>
      <c r="AA13" s="169"/>
      <c r="AB13" s="180"/>
      <c r="AC13" s="161">
        <v>8</v>
      </c>
      <c r="AD13" s="174">
        <v>8</v>
      </c>
      <c r="AE13" s="67">
        <v>6</v>
      </c>
      <c r="AF13" s="67">
        <v>7</v>
      </c>
      <c r="AG13" s="67">
        <v>8</v>
      </c>
      <c r="AH13" s="67">
        <v>7</v>
      </c>
      <c r="AI13" s="67">
        <v>7</v>
      </c>
      <c r="AJ13" s="67"/>
      <c r="AK13" s="102">
        <f t="shared" si="3"/>
        <v>7</v>
      </c>
      <c r="AL13" s="335"/>
      <c r="AM13" s="42">
        <v>6</v>
      </c>
      <c r="AN13" s="41">
        <v>8</v>
      </c>
      <c r="AO13" s="41">
        <v>9</v>
      </c>
      <c r="AP13" s="41">
        <v>7</v>
      </c>
      <c r="AQ13" s="41">
        <v>8</v>
      </c>
      <c r="AR13" s="42">
        <v>9</v>
      </c>
      <c r="AS13" s="42"/>
      <c r="AT13" s="102">
        <f t="shared" si="4"/>
        <v>9</v>
      </c>
      <c r="AU13" s="66"/>
      <c r="AV13" s="42">
        <v>7</v>
      </c>
      <c r="AW13" s="41">
        <v>8</v>
      </c>
      <c r="AX13" s="41">
        <v>7</v>
      </c>
      <c r="AY13" s="42">
        <v>7</v>
      </c>
      <c r="AZ13" s="42"/>
      <c r="BA13" s="102">
        <f t="shared" si="5"/>
        <v>7</v>
      </c>
      <c r="BB13" s="66"/>
      <c r="BC13" s="42">
        <v>8</v>
      </c>
      <c r="BD13" s="42">
        <v>7</v>
      </c>
      <c r="BE13" s="41">
        <v>8</v>
      </c>
      <c r="BF13" s="42">
        <v>5</v>
      </c>
      <c r="BG13" s="42"/>
      <c r="BH13" s="102">
        <f t="shared" si="6"/>
        <v>6</v>
      </c>
      <c r="BI13" s="101"/>
      <c r="BJ13" s="75">
        <v>6</v>
      </c>
      <c r="BK13" s="75">
        <v>7</v>
      </c>
      <c r="BL13" s="101">
        <v>5</v>
      </c>
      <c r="BM13" s="101"/>
      <c r="BN13" s="101">
        <f t="shared" si="7"/>
        <v>5</v>
      </c>
      <c r="BO13" s="75">
        <f t="shared" si="8"/>
        <v>178</v>
      </c>
      <c r="BP13" s="98">
        <f t="shared" si="9"/>
        <v>7.538461538461538</v>
      </c>
      <c r="BQ13" s="98">
        <f t="shared" si="10"/>
        <v>7.538461538461538</v>
      </c>
      <c r="BR13" s="96" t="str">
        <f t="shared" si="11"/>
        <v>Kh¸</v>
      </c>
      <c r="BU13">
        <v>178</v>
      </c>
      <c r="BV13" s="161">
        <v>8</v>
      </c>
      <c r="BW13" s="204"/>
      <c r="BX13" s="98">
        <f t="shared" si="12"/>
        <v>3.769230769230769</v>
      </c>
    </row>
    <row r="14" spans="1:76" ht="15" customHeight="1">
      <c r="A14" s="165">
        <v>9</v>
      </c>
      <c r="B14" s="161">
        <v>9</v>
      </c>
      <c r="C14" s="22" t="s">
        <v>72</v>
      </c>
      <c r="D14" s="23" t="s">
        <v>24</v>
      </c>
      <c r="E14" s="366" t="s">
        <v>306</v>
      </c>
      <c r="F14" s="42">
        <v>8</v>
      </c>
      <c r="G14" s="42">
        <v>7</v>
      </c>
      <c r="H14" s="42">
        <v>7</v>
      </c>
      <c r="I14" s="42">
        <v>7</v>
      </c>
      <c r="J14" s="42"/>
      <c r="K14" s="102">
        <f t="shared" si="0"/>
        <v>7</v>
      </c>
      <c r="L14" s="101"/>
      <c r="M14" s="67">
        <v>7</v>
      </c>
      <c r="N14" s="67">
        <v>7</v>
      </c>
      <c r="O14" s="67">
        <v>7</v>
      </c>
      <c r="P14" s="67">
        <v>6</v>
      </c>
      <c r="Q14" s="67"/>
      <c r="R14" s="102">
        <f t="shared" si="1"/>
        <v>6</v>
      </c>
      <c r="S14" s="101"/>
      <c r="T14" s="42">
        <v>7</v>
      </c>
      <c r="U14" s="42">
        <v>7</v>
      </c>
      <c r="V14" s="41">
        <v>7</v>
      </c>
      <c r="W14" s="41">
        <v>7</v>
      </c>
      <c r="X14" s="42">
        <v>7</v>
      </c>
      <c r="Y14" s="42"/>
      <c r="Z14" s="102">
        <f t="shared" si="2"/>
        <v>7</v>
      </c>
      <c r="AA14" s="169"/>
      <c r="AB14" s="180"/>
      <c r="AC14" s="161">
        <v>9</v>
      </c>
      <c r="AD14" s="174">
        <v>7</v>
      </c>
      <c r="AE14" s="67">
        <v>7</v>
      </c>
      <c r="AF14" s="67">
        <v>7</v>
      </c>
      <c r="AG14" s="67">
        <v>8</v>
      </c>
      <c r="AH14" s="67">
        <v>8</v>
      </c>
      <c r="AI14" s="67">
        <v>5</v>
      </c>
      <c r="AJ14" s="67"/>
      <c r="AK14" s="102">
        <f t="shared" si="3"/>
        <v>6</v>
      </c>
      <c r="AL14" s="335"/>
      <c r="AM14" s="42">
        <v>5</v>
      </c>
      <c r="AN14" s="41">
        <v>8</v>
      </c>
      <c r="AO14" s="41">
        <v>9</v>
      </c>
      <c r="AP14" s="41">
        <v>8</v>
      </c>
      <c r="AQ14" s="41">
        <v>7</v>
      </c>
      <c r="AR14" s="42">
        <v>9</v>
      </c>
      <c r="AS14" s="42"/>
      <c r="AT14" s="102">
        <f t="shared" si="4"/>
        <v>9</v>
      </c>
      <c r="AU14" s="66"/>
      <c r="AV14" s="42">
        <v>7</v>
      </c>
      <c r="AW14" s="41">
        <v>7</v>
      </c>
      <c r="AX14" s="41">
        <v>8</v>
      </c>
      <c r="AY14" s="42">
        <v>7</v>
      </c>
      <c r="AZ14" s="42"/>
      <c r="BA14" s="102">
        <f t="shared" si="5"/>
        <v>7</v>
      </c>
      <c r="BB14" s="66"/>
      <c r="BC14" s="42">
        <v>8</v>
      </c>
      <c r="BD14" s="42">
        <v>8</v>
      </c>
      <c r="BE14" s="41">
        <v>6</v>
      </c>
      <c r="BF14" s="42">
        <v>6</v>
      </c>
      <c r="BG14" s="42"/>
      <c r="BH14" s="102">
        <f t="shared" si="6"/>
        <v>6</v>
      </c>
      <c r="BI14" s="101"/>
      <c r="BJ14" s="75">
        <v>5</v>
      </c>
      <c r="BK14" s="75">
        <v>5</v>
      </c>
      <c r="BL14" s="101">
        <v>5</v>
      </c>
      <c r="BM14" s="101"/>
      <c r="BN14" s="101">
        <f t="shared" si="7"/>
        <v>5</v>
      </c>
      <c r="BO14" s="75">
        <f t="shared" si="8"/>
        <v>163</v>
      </c>
      <c r="BP14" s="98">
        <f t="shared" si="9"/>
        <v>6.961538461538462</v>
      </c>
      <c r="BQ14" s="98">
        <f t="shared" si="10"/>
        <v>6.961538461538462</v>
      </c>
      <c r="BR14" s="96" t="str">
        <f t="shared" si="11"/>
        <v>TBK</v>
      </c>
      <c r="BU14">
        <v>163</v>
      </c>
      <c r="BV14" s="161">
        <v>9</v>
      </c>
      <c r="BW14" s="204"/>
      <c r="BX14" s="98">
        <f t="shared" si="12"/>
        <v>3.6153846153846154</v>
      </c>
    </row>
    <row r="15" spans="1:76" ht="15" customHeight="1">
      <c r="A15" s="165">
        <v>10</v>
      </c>
      <c r="B15" s="161">
        <v>10</v>
      </c>
      <c r="C15" s="22" t="s">
        <v>30</v>
      </c>
      <c r="D15" s="23" t="s">
        <v>73</v>
      </c>
      <c r="E15" s="366" t="s">
        <v>307</v>
      </c>
      <c r="F15" s="42">
        <v>8</v>
      </c>
      <c r="G15" s="42">
        <v>7</v>
      </c>
      <c r="H15" s="42">
        <v>8</v>
      </c>
      <c r="I15" s="42">
        <v>8</v>
      </c>
      <c r="J15" s="42"/>
      <c r="K15" s="102">
        <f t="shared" si="0"/>
        <v>8</v>
      </c>
      <c r="L15" s="101"/>
      <c r="M15" s="67">
        <v>7</v>
      </c>
      <c r="N15" s="67">
        <v>7</v>
      </c>
      <c r="O15" s="67">
        <v>6</v>
      </c>
      <c r="P15" s="67">
        <v>8</v>
      </c>
      <c r="Q15" s="67"/>
      <c r="R15" s="102">
        <f t="shared" si="1"/>
        <v>8</v>
      </c>
      <c r="S15" s="101"/>
      <c r="T15" s="42">
        <v>7</v>
      </c>
      <c r="U15" s="42">
        <v>7</v>
      </c>
      <c r="V15" s="41">
        <v>7</v>
      </c>
      <c r="W15" s="41">
        <v>8</v>
      </c>
      <c r="X15" s="42">
        <v>9</v>
      </c>
      <c r="Y15" s="42"/>
      <c r="Z15" s="102">
        <f t="shared" si="2"/>
        <v>8</v>
      </c>
      <c r="AA15" s="169"/>
      <c r="AB15" s="180"/>
      <c r="AC15" s="161">
        <v>10</v>
      </c>
      <c r="AD15" s="174">
        <v>6</v>
      </c>
      <c r="AE15" s="67">
        <v>7</v>
      </c>
      <c r="AF15" s="67">
        <v>7</v>
      </c>
      <c r="AG15" s="67">
        <v>7</v>
      </c>
      <c r="AH15" s="67">
        <v>7</v>
      </c>
      <c r="AI15" s="67">
        <v>8</v>
      </c>
      <c r="AJ15" s="67"/>
      <c r="AK15" s="102">
        <f t="shared" si="3"/>
        <v>8</v>
      </c>
      <c r="AL15" s="335"/>
      <c r="AM15" s="42">
        <v>6</v>
      </c>
      <c r="AN15" s="41">
        <v>7</v>
      </c>
      <c r="AO15" s="41">
        <v>8</v>
      </c>
      <c r="AP15" s="41">
        <v>8</v>
      </c>
      <c r="AQ15" s="41">
        <v>8</v>
      </c>
      <c r="AR15" s="42">
        <v>8</v>
      </c>
      <c r="AS15" s="42"/>
      <c r="AT15" s="102">
        <f t="shared" si="4"/>
        <v>8</v>
      </c>
      <c r="AU15" s="66"/>
      <c r="AV15" s="42">
        <v>8</v>
      </c>
      <c r="AW15" s="41">
        <v>7</v>
      </c>
      <c r="AX15" s="41">
        <v>7</v>
      </c>
      <c r="AY15" s="42">
        <v>7</v>
      </c>
      <c r="AZ15" s="42"/>
      <c r="BA15" s="102">
        <f t="shared" si="5"/>
        <v>7</v>
      </c>
      <c r="BB15" s="66"/>
      <c r="BC15" s="42">
        <v>8</v>
      </c>
      <c r="BD15" s="42">
        <v>7</v>
      </c>
      <c r="BE15" s="41">
        <v>9</v>
      </c>
      <c r="BF15" s="42">
        <v>9</v>
      </c>
      <c r="BG15" s="42"/>
      <c r="BH15" s="102">
        <f t="shared" si="6"/>
        <v>9</v>
      </c>
      <c r="BI15" s="101"/>
      <c r="BJ15" s="75">
        <v>5</v>
      </c>
      <c r="BK15" s="75">
        <v>5</v>
      </c>
      <c r="BL15" s="101">
        <v>5</v>
      </c>
      <c r="BM15" s="101"/>
      <c r="BN15" s="101">
        <f t="shared" si="7"/>
        <v>5</v>
      </c>
      <c r="BO15" s="75">
        <f t="shared" si="8"/>
        <v>181</v>
      </c>
      <c r="BP15" s="98">
        <f t="shared" si="9"/>
        <v>8</v>
      </c>
      <c r="BQ15" s="98">
        <f t="shared" si="10"/>
        <v>8</v>
      </c>
      <c r="BR15" s="96" t="str">
        <f t="shared" si="11"/>
        <v>Giái</v>
      </c>
      <c r="BU15">
        <v>181</v>
      </c>
      <c r="BV15" s="161">
        <v>10</v>
      </c>
      <c r="BW15" s="204"/>
      <c r="BX15" s="98">
        <f t="shared" si="12"/>
        <v>3.576923076923077</v>
      </c>
    </row>
    <row r="16" spans="1:76" ht="15" customHeight="1">
      <c r="A16" s="165">
        <v>11</v>
      </c>
      <c r="B16" s="161">
        <v>11</v>
      </c>
      <c r="C16" s="22" t="s">
        <v>74</v>
      </c>
      <c r="D16" s="23" t="s">
        <v>25</v>
      </c>
      <c r="E16" s="366" t="s">
        <v>308</v>
      </c>
      <c r="F16" s="42">
        <v>9</v>
      </c>
      <c r="G16" s="42">
        <v>8</v>
      </c>
      <c r="H16" s="42">
        <v>9</v>
      </c>
      <c r="I16" s="42">
        <v>7</v>
      </c>
      <c r="J16" s="42"/>
      <c r="K16" s="102">
        <f t="shared" si="0"/>
        <v>8</v>
      </c>
      <c r="L16" s="101"/>
      <c r="M16" s="67">
        <v>7</v>
      </c>
      <c r="N16" s="67">
        <v>8</v>
      </c>
      <c r="O16" s="67">
        <v>7</v>
      </c>
      <c r="P16" s="67">
        <v>5</v>
      </c>
      <c r="Q16" s="67"/>
      <c r="R16" s="102">
        <f t="shared" si="1"/>
        <v>6</v>
      </c>
      <c r="S16" s="101"/>
      <c r="T16" s="42">
        <v>7</v>
      </c>
      <c r="U16" s="42">
        <v>8</v>
      </c>
      <c r="V16" s="41">
        <v>7</v>
      </c>
      <c r="W16" s="41">
        <v>8</v>
      </c>
      <c r="X16" s="42">
        <v>9</v>
      </c>
      <c r="Y16" s="42"/>
      <c r="Z16" s="102">
        <f t="shared" si="2"/>
        <v>9</v>
      </c>
      <c r="AA16" s="169"/>
      <c r="AB16" s="180"/>
      <c r="AC16" s="161">
        <v>11</v>
      </c>
      <c r="AD16" s="174">
        <v>6</v>
      </c>
      <c r="AE16" s="67">
        <v>6</v>
      </c>
      <c r="AF16" s="67">
        <v>6</v>
      </c>
      <c r="AG16" s="67">
        <v>7</v>
      </c>
      <c r="AH16" s="67">
        <v>7</v>
      </c>
      <c r="AI16" s="67">
        <v>6</v>
      </c>
      <c r="AJ16" s="67"/>
      <c r="AK16" s="102">
        <f t="shared" si="3"/>
        <v>6</v>
      </c>
      <c r="AL16" s="335"/>
      <c r="AM16" s="42">
        <v>8</v>
      </c>
      <c r="AN16" s="41">
        <v>8</v>
      </c>
      <c r="AO16" s="41">
        <v>9</v>
      </c>
      <c r="AP16" s="41">
        <v>7</v>
      </c>
      <c r="AQ16" s="41">
        <v>8</v>
      </c>
      <c r="AR16" s="42">
        <v>6</v>
      </c>
      <c r="AS16" s="42"/>
      <c r="AT16" s="102">
        <f t="shared" si="4"/>
        <v>7</v>
      </c>
      <c r="AU16" s="66"/>
      <c r="AV16" s="42">
        <v>8</v>
      </c>
      <c r="AW16" s="41">
        <v>7</v>
      </c>
      <c r="AX16" s="41">
        <v>8</v>
      </c>
      <c r="AY16" s="42">
        <v>7</v>
      </c>
      <c r="AZ16" s="42"/>
      <c r="BA16" s="102">
        <f t="shared" si="5"/>
        <v>7</v>
      </c>
      <c r="BB16" s="66"/>
      <c r="BC16" s="42">
        <v>8</v>
      </c>
      <c r="BD16" s="42">
        <v>7</v>
      </c>
      <c r="BE16" s="66">
        <v>8</v>
      </c>
      <c r="BF16" s="42">
        <v>6</v>
      </c>
      <c r="BG16" s="42"/>
      <c r="BH16" s="102">
        <f t="shared" si="6"/>
        <v>7</v>
      </c>
      <c r="BI16" s="101"/>
      <c r="BJ16" s="75">
        <v>8</v>
      </c>
      <c r="BK16" s="75">
        <v>8</v>
      </c>
      <c r="BL16" s="101">
        <v>8</v>
      </c>
      <c r="BM16" s="101"/>
      <c r="BN16" s="101">
        <f t="shared" si="7"/>
        <v>8</v>
      </c>
      <c r="BO16" s="75">
        <f t="shared" si="8"/>
        <v>164</v>
      </c>
      <c r="BP16" s="98">
        <f t="shared" si="9"/>
        <v>7.115384615384615</v>
      </c>
      <c r="BQ16" s="98">
        <f t="shared" si="10"/>
        <v>7.115384615384615</v>
      </c>
      <c r="BR16" s="96" t="str">
        <f t="shared" si="11"/>
        <v>Kh¸</v>
      </c>
      <c r="BU16">
        <v>164</v>
      </c>
      <c r="BV16" s="161">
        <v>11</v>
      </c>
      <c r="BW16" s="204"/>
      <c r="BX16" s="98">
        <f t="shared" si="12"/>
        <v>3.5384615384615383</v>
      </c>
    </row>
    <row r="17" spans="1:76" ht="14.25" customHeight="1">
      <c r="A17" s="165">
        <v>12</v>
      </c>
      <c r="B17" s="161">
        <v>12</v>
      </c>
      <c r="C17" s="22" t="s">
        <v>75</v>
      </c>
      <c r="D17" s="23" t="s">
        <v>76</v>
      </c>
      <c r="E17" s="366" t="s">
        <v>309</v>
      </c>
      <c r="F17" s="42">
        <v>8</v>
      </c>
      <c r="G17" s="42">
        <v>7</v>
      </c>
      <c r="H17" s="42">
        <v>8</v>
      </c>
      <c r="I17" s="42">
        <v>7</v>
      </c>
      <c r="J17" s="42"/>
      <c r="K17" s="102">
        <f t="shared" si="0"/>
        <v>7</v>
      </c>
      <c r="L17" s="101"/>
      <c r="M17" s="67">
        <v>6</v>
      </c>
      <c r="N17" s="67">
        <v>7</v>
      </c>
      <c r="O17" s="67">
        <v>7</v>
      </c>
      <c r="P17" s="67">
        <v>6</v>
      </c>
      <c r="Q17" s="67"/>
      <c r="R17" s="102">
        <f t="shared" si="1"/>
        <v>6</v>
      </c>
      <c r="S17" s="101"/>
      <c r="T17" s="42">
        <v>6</v>
      </c>
      <c r="U17" s="42">
        <v>7</v>
      </c>
      <c r="V17" s="41">
        <v>7</v>
      </c>
      <c r="W17" s="41">
        <v>7</v>
      </c>
      <c r="X17" s="42">
        <v>6</v>
      </c>
      <c r="Y17" s="42"/>
      <c r="Z17" s="102">
        <f t="shared" si="2"/>
        <v>6</v>
      </c>
      <c r="AA17" s="169"/>
      <c r="AB17" s="180"/>
      <c r="AC17" s="161">
        <v>12</v>
      </c>
      <c r="AD17" s="174">
        <v>6</v>
      </c>
      <c r="AE17" s="67">
        <v>6</v>
      </c>
      <c r="AF17" s="67">
        <v>6</v>
      </c>
      <c r="AG17" s="67">
        <v>6</v>
      </c>
      <c r="AH17" s="67">
        <v>6</v>
      </c>
      <c r="AI17" s="67">
        <v>5</v>
      </c>
      <c r="AJ17" s="67"/>
      <c r="AK17" s="102">
        <f t="shared" si="3"/>
        <v>5</v>
      </c>
      <c r="AL17" s="335"/>
      <c r="AM17" s="42">
        <v>5</v>
      </c>
      <c r="AN17" s="41">
        <v>8</v>
      </c>
      <c r="AO17" s="41">
        <v>7</v>
      </c>
      <c r="AP17" s="41">
        <v>7</v>
      </c>
      <c r="AQ17" s="41">
        <v>8</v>
      </c>
      <c r="AR17" s="42">
        <v>8</v>
      </c>
      <c r="AS17" s="42"/>
      <c r="AT17" s="102">
        <f t="shared" si="4"/>
        <v>8</v>
      </c>
      <c r="AU17" s="66"/>
      <c r="AV17" s="42">
        <v>7</v>
      </c>
      <c r="AW17" s="41">
        <v>7</v>
      </c>
      <c r="AX17" s="41">
        <v>7</v>
      </c>
      <c r="AY17" s="42">
        <v>7</v>
      </c>
      <c r="AZ17" s="42"/>
      <c r="BA17" s="102">
        <f t="shared" si="5"/>
        <v>7</v>
      </c>
      <c r="BB17" s="66"/>
      <c r="BC17" s="42">
        <v>8</v>
      </c>
      <c r="BD17" s="42">
        <v>7</v>
      </c>
      <c r="BE17" s="66">
        <v>6</v>
      </c>
      <c r="BF17" s="42">
        <v>6</v>
      </c>
      <c r="BG17" s="42"/>
      <c r="BH17" s="102">
        <f t="shared" si="6"/>
        <v>6</v>
      </c>
      <c r="BI17" s="101"/>
      <c r="BJ17" s="75">
        <v>6</v>
      </c>
      <c r="BK17" s="75">
        <v>6</v>
      </c>
      <c r="BL17" s="101">
        <v>5</v>
      </c>
      <c r="BM17" s="101"/>
      <c r="BN17" s="101">
        <f t="shared" si="7"/>
        <v>5</v>
      </c>
      <c r="BO17" s="75">
        <f t="shared" si="8"/>
        <v>149</v>
      </c>
      <c r="BP17" s="98">
        <f t="shared" si="9"/>
        <v>6.423076923076923</v>
      </c>
      <c r="BQ17" s="98">
        <f t="shared" si="10"/>
        <v>6.423076923076923</v>
      </c>
      <c r="BR17" s="96" t="str">
        <f t="shared" si="11"/>
        <v>TBK</v>
      </c>
      <c r="BU17">
        <v>149</v>
      </c>
      <c r="BV17" s="161">
        <v>12</v>
      </c>
      <c r="BW17" s="204"/>
      <c r="BX17" s="98">
        <f t="shared" si="12"/>
        <v>3.269230769230769</v>
      </c>
    </row>
    <row r="18" spans="1:76" ht="15" customHeight="1">
      <c r="A18" s="165">
        <v>13</v>
      </c>
      <c r="B18" s="161">
        <v>13</v>
      </c>
      <c r="C18" s="22" t="s">
        <v>78</v>
      </c>
      <c r="D18" s="23" t="s">
        <v>77</v>
      </c>
      <c r="E18" s="366" t="s">
        <v>310</v>
      </c>
      <c r="F18" s="42">
        <v>9</v>
      </c>
      <c r="G18" s="42">
        <v>7</v>
      </c>
      <c r="H18" s="42">
        <v>8</v>
      </c>
      <c r="I18" s="42">
        <v>6</v>
      </c>
      <c r="J18" s="42"/>
      <c r="K18" s="102">
        <f t="shared" si="0"/>
        <v>7</v>
      </c>
      <c r="L18" s="101"/>
      <c r="M18" s="67">
        <v>8</v>
      </c>
      <c r="N18" s="67">
        <v>6</v>
      </c>
      <c r="O18" s="67">
        <v>8</v>
      </c>
      <c r="P18" s="67">
        <v>6</v>
      </c>
      <c r="Q18" s="67"/>
      <c r="R18" s="102">
        <f t="shared" si="1"/>
        <v>6</v>
      </c>
      <c r="S18" s="101"/>
      <c r="T18" s="42">
        <v>7</v>
      </c>
      <c r="U18" s="42">
        <v>7</v>
      </c>
      <c r="V18" s="41">
        <v>8</v>
      </c>
      <c r="W18" s="41">
        <v>7</v>
      </c>
      <c r="X18" s="42">
        <v>7</v>
      </c>
      <c r="Y18" s="42"/>
      <c r="Z18" s="102">
        <f t="shared" si="2"/>
        <v>7</v>
      </c>
      <c r="AA18" s="169"/>
      <c r="AB18" s="180"/>
      <c r="AC18" s="161">
        <v>13</v>
      </c>
      <c r="AD18" s="174">
        <v>6</v>
      </c>
      <c r="AE18" s="67">
        <v>6</v>
      </c>
      <c r="AF18" s="67">
        <v>7</v>
      </c>
      <c r="AG18" s="67">
        <v>7</v>
      </c>
      <c r="AH18" s="67">
        <v>7</v>
      </c>
      <c r="AI18" s="67">
        <v>7</v>
      </c>
      <c r="AJ18" s="67"/>
      <c r="AK18" s="102">
        <f t="shared" si="3"/>
        <v>7</v>
      </c>
      <c r="AL18" s="335"/>
      <c r="AM18" s="42">
        <v>7</v>
      </c>
      <c r="AN18" s="41">
        <v>8</v>
      </c>
      <c r="AO18" s="41">
        <v>7</v>
      </c>
      <c r="AP18" s="41">
        <v>8</v>
      </c>
      <c r="AQ18" s="41">
        <v>8</v>
      </c>
      <c r="AR18" s="42">
        <v>8</v>
      </c>
      <c r="AS18" s="42"/>
      <c r="AT18" s="102">
        <f t="shared" si="4"/>
        <v>8</v>
      </c>
      <c r="AU18" s="66"/>
      <c r="AV18" s="42">
        <v>8</v>
      </c>
      <c r="AW18" s="41">
        <v>7</v>
      </c>
      <c r="AX18" s="41">
        <v>8</v>
      </c>
      <c r="AY18" s="42">
        <v>6</v>
      </c>
      <c r="AZ18" s="42"/>
      <c r="BA18" s="102">
        <f t="shared" si="5"/>
        <v>7</v>
      </c>
      <c r="BB18" s="66"/>
      <c r="BC18" s="42">
        <v>8</v>
      </c>
      <c r="BD18" s="42">
        <v>8</v>
      </c>
      <c r="BE18" s="66">
        <v>6</v>
      </c>
      <c r="BF18" s="42">
        <v>6</v>
      </c>
      <c r="BG18" s="42"/>
      <c r="BH18" s="102">
        <f t="shared" si="6"/>
        <v>6</v>
      </c>
      <c r="BI18" s="101"/>
      <c r="BJ18" s="75">
        <v>7</v>
      </c>
      <c r="BK18" s="75">
        <v>8</v>
      </c>
      <c r="BL18" s="101">
        <v>8</v>
      </c>
      <c r="BM18" s="101"/>
      <c r="BN18" s="101">
        <f t="shared" si="7"/>
        <v>8</v>
      </c>
      <c r="BO18" s="75">
        <f t="shared" si="8"/>
        <v>163</v>
      </c>
      <c r="BP18" s="98">
        <f t="shared" si="9"/>
        <v>6.961538461538462</v>
      </c>
      <c r="BQ18" s="98">
        <f t="shared" si="10"/>
        <v>6.961538461538462</v>
      </c>
      <c r="BR18" s="96" t="str">
        <f t="shared" si="11"/>
        <v>TBK</v>
      </c>
      <c r="BU18">
        <v>163</v>
      </c>
      <c r="BV18" s="161">
        <v>13</v>
      </c>
      <c r="BW18" s="204"/>
      <c r="BX18" s="98">
        <f t="shared" si="12"/>
        <v>3.423076923076923</v>
      </c>
    </row>
    <row r="19" spans="1:76" ht="14.25" customHeight="1">
      <c r="A19" s="165">
        <v>14</v>
      </c>
      <c r="B19" s="161">
        <v>14</v>
      </c>
      <c r="C19" s="22" t="s">
        <v>30</v>
      </c>
      <c r="D19" s="23" t="s">
        <v>79</v>
      </c>
      <c r="E19" s="366" t="s">
        <v>311</v>
      </c>
      <c r="F19" s="42">
        <v>8</v>
      </c>
      <c r="G19" s="42">
        <v>7</v>
      </c>
      <c r="H19" s="42">
        <v>8</v>
      </c>
      <c r="I19" s="42">
        <v>6</v>
      </c>
      <c r="J19" s="42"/>
      <c r="K19" s="102">
        <f t="shared" si="0"/>
        <v>7</v>
      </c>
      <c r="L19" s="101"/>
      <c r="M19" s="67">
        <v>6</v>
      </c>
      <c r="N19" s="67">
        <v>8</v>
      </c>
      <c r="O19" s="67">
        <v>8</v>
      </c>
      <c r="P19" s="67">
        <v>9</v>
      </c>
      <c r="Q19" s="67"/>
      <c r="R19" s="102">
        <f t="shared" si="1"/>
        <v>9</v>
      </c>
      <c r="S19" s="101"/>
      <c r="T19" s="42">
        <v>9</v>
      </c>
      <c r="U19" s="42">
        <v>7</v>
      </c>
      <c r="V19" s="41">
        <v>8</v>
      </c>
      <c r="W19" s="41">
        <v>8</v>
      </c>
      <c r="X19" s="42">
        <v>7</v>
      </c>
      <c r="Y19" s="42"/>
      <c r="Z19" s="102">
        <f t="shared" si="2"/>
        <v>7</v>
      </c>
      <c r="AA19" s="169"/>
      <c r="AB19" s="180"/>
      <c r="AC19" s="161">
        <v>14</v>
      </c>
      <c r="AD19" s="174">
        <v>6</v>
      </c>
      <c r="AE19" s="67">
        <v>7</v>
      </c>
      <c r="AF19" s="67">
        <v>7</v>
      </c>
      <c r="AG19" s="67">
        <v>7</v>
      </c>
      <c r="AH19" s="67">
        <v>6</v>
      </c>
      <c r="AI19" s="67">
        <v>7</v>
      </c>
      <c r="AJ19" s="67"/>
      <c r="AK19" s="102">
        <f t="shared" si="3"/>
        <v>7</v>
      </c>
      <c r="AL19" s="335"/>
      <c r="AM19" s="42">
        <v>9</v>
      </c>
      <c r="AN19" s="41">
        <v>8</v>
      </c>
      <c r="AO19" s="41">
        <v>9</v>
      </c>
      <c r="AP19" s="41">
        <v>8</v>
      </c>
      <c r="AQ19" s="41">
        <v>8</v>
      </c>
      <c r="AR19" s="42">
        <v>7</v>
      </c>
      <c r="AS19" s="42"/>
      <c r="AT19" s="102">
        <f t="shared" si="4"/>
        <v>7</v>
      </c>
      <c r="AU19" s="66"/>
      <c r="AV19" s="42">
        <v>8</v>
      </c>
      <c r="AW19" s="41">
        <v>8</v>
      </c>
      <c r="AX19" s="41">
        <v>8</v>
      </c>
      <c r="AY19" s="42">
        <v>8</v>
      </c>
      <c r="AZ19" s="42"/>
      <c r="BA19" s="102">
        <f t="shared" si="5"/>
        <v>8</v>
      </c>
      <c r="BB19" s="66"/>
      <c r="BC19" s="42">
        <v>8</v>
      </c>
      <c r="BD19" s="42">
        <v>7</v>
      </c>
      <c r="BE19" s="66">
        <v>8</v>
      </c>
      <c r="BF19" s="42">
        <v>5</v>
      </c>
      <c r="BG19" s="42"/>
      <c r="BH19" s="102">
        <f t="shared" si="6"/>
        <v>6</v>
      </c>
      <c r="BI19" s="101"/>
      <c r="BJ19" s="75">
        <v>6</v>
      </c>
      <c r="BK19" s="75">
        <v>7</v>
      </c>
      <c r="BL19" s="101">
        <v>7</v>
      </c>
      <c r="BM19" s="101"/>
      <c r="BN19" s="101">
        <f t="shared" si="7"/>
        <v>7</v>
      </c>
      <c r="BO19" s="75">
        <f t="shared" si="8"/>
        <v>170</v>
      </c>
      <c r="BP19" s="98">
        <f>(K19*3+R19*3+Z19*4+AK19*5+AT19*5+BA19*3+BH19*3)/26</f>
        <v>7.230769230769231</v>
      </c>
      <c r="BQ19" s="98">
        <f t="shared" si="10"/>
        <v>7.230769230769231</v>
      </c>
      <c r="BR19" s="96" t="str">
        <f t="shared" si="11"/>
        <v>Kh¸</v>
      </c>
      <c r="BU19">
        <v>170</v>
      </c>
      <c r="BV19" s="161">
        <v>14</v>
      </c>
      <c r="BW19" s="204"/>
      <c r="BX19" s="98">
        <f t="shared" si="12"/>
        <v>3.3461538461538463</v>
      </c>
    </row>
    <row r="20" spans="1:76" ht="15" customHeight="1">
      <c r="A20" s="165">
        <v>15</v>
      </c>
      <c r="B20" s="161">
        <v>15</v>
      </c>
      <c r="C20" s="22" t="s">
        <v>30</v>
      </c>
      <c r="D20" s="23" t="s">
        <v>80</v>
      </c>
      <c r="E20" s="366" t="s">
        <v>312</v>
      </c>
      <c r="F20" s="42">
        <v>7</v>
      </c>
      <c r="G20" s="42">
        <v>7</v>
      </c>
      <c r="H20" s="42">
        <v>6</v>
      </c>
      <c r="I20" s="42">
        <v>8</v>
      </c>
      <c r="J20" s="42"/>
      <c r="K20" s="102">
        <f t="shared" si="0"/>
        <v>8</v>
      </c>
      <c r="L20" s="101"/>
      <c r="M20" s="67">
        <v>7</v>
      </c>
      <c r="N20" s="67">
        <v>8</v>
      </c>
      <c r="O20" s="67">
        <v>7</v>
      </c>
      <c r="P20" s="67">
        <v>6</v>
      </c>
      <c r="Q20" s="67"/>
      <c r="R20" s="102">
        <f t="shared" si="1"/>
        <v>6</v>
      </c>
      <c r="S20" s="101"/>
      <c r="T20" s="42">
        <v>8</v>
      </c>
      <c r="U20" s="42">
        <v>8</v>
      </c>
      <c r="V20" s="41">
        <v>9</v>
      </c>
      <c r="W20" s="41">
        <v>8</v>
      </c>
      <c r="X20" s="42">
        <v>9</v>
      </c>
      <c r="Y20" s="42"/>
      <c r="Z20" s="102">
        <f t="shared" si="2"/>
        <v>9</v>
      </c>
      <c r="AA20" s="169"/>
      <c r="AB20" s="180"/>
      <c r="AC20" s="161">
        <v>15</v>
      </c>
      <c r="AD20" s="174">
        <v>5</v>
      </c>
      <c r="AE20" s="67">
        <v>6</v>
      </c>
      <c r="AF20" s="67">
        <v>7</v>
      </c>
      <c r="AG20" s="67">
        <v>8</v>
      </c>
      <c r="AH20" s="67">
        <v>7</v>
      </c>
      <c r="AI20" s="67">
        <v>9</v>
      </c>
      <c r="AJ20" s="67"/>
      <c r="AK20" s="102">
        <f t="shared" si="3"/>
        <v>8</v>
      </c>
      <c r="AL20" s="335"/>
      <c r="AM20" s="42">
        <v>7</v>
      </c>
      <c r="AN20" s="41">
        <v>8</v>
      </c>
      <c r="AO20" s="41">
        <v>7</v>
      </c>
      <c r="AP20" s="41">
        <v>8</v>
      </c>
      <c r="AQ20" s="41">
        <v>8</v>
      </c>
      <c r="AR20" s="42">
        <v>7</v>
      </c>
      <c r="AS20" s="42"/>
      <c r="AT20" s="102">
        <f t="shared" si="4"/>
        <v>7</v>
      </c>
      <c r="AU20" s="66"/>
      <c r="AV20" s="42">
        <v>7</v>
      </c>
      <c r="AW20" s="41">
        <v>8</v>
      </c>
      <c r="AX20" s="41">
        <v>7</v>
      </c>
      <c r="AY20" s="42">
        <v>7</v>
      </c>
      <c r="AZ20" s="42"/>
      <c r="BA20" s="102">
        <f t="shared" si="5"/>
        <v>7</v>
      </c>
      <c r="BB20" s="66"/>
      <c r="BC20" s="42">
        <v>8</v>
      </c>
      <c r="BD20" s="42">
        <v>7</v>
      </c>
      <c r="BE20" s="66">
        <v>7</v>
      </c>
      <c r="BF20" s="42">
        <v>9</v>
      </c>
      <c r="BG20" s="42"/>
      <c r="BH20" s="102">
        <f t="shared" si="6"/>
        <v>9</v>
      </c>
      <c r="BI20" s="101"/>
      <c r="BJ20" s="75">
        <v>5</v>
      </c>
      <c r="BK20" s="75">
        <v>7</v>
      </c>
      <c r="BL20" s="101">
        <v>5</v>
      </c>
      <c r="BM20" s="101"/>
      <c r="BN20" s="101">
        <f t="shared" si="7"/>
        <v>5</v>
      </c>
      <c r="BO20" s="75">
        <f t="shared" si="8"/>
        <v>174</v>
      </c>
      <c r="BP20" s="98">
        <f t="shared" si="9"/>
        <v>7.730769230769231</v>
      </c>
      <c r="BQ20" s="98">
        <f t="shared" si="10"/>
        <v>7.730769230769231</v>
      </c>
      <c r="BR20" s="96" t="str">
        <f t="shared" si="11"/>
        <v>Kh¸</v>
      </c>
      <c r="BU20">
        <v>174</v>
      </c>
      <c r="BV20" s="161">
        <v>15</v>
      </c>
      <c r="BW20" s="204"/>
      <c r="BX20" s="98">
        <f t="shared" si="12"/>
        <v>3.5384615384615383</v>
      </c>
    </row>
    <row r="21" spans="1:76" ht="15" customHeight="1">
      <c r="A21" s="165">
        <v>16</v>
      </c>
      <c r="B21" s="161">
        <v>16</v>
      </c>
      <c r="C21" s="22" t="s">
        <v>14</v>
      </c>
      <c r="D21" s="23" t="s">
        <v>37</v>
      </c>
      <c r="E21" s="366" t="s">
        <v>313</v>
      </c>
      <c r="F21" s="42">
        <v>7</v>
      </c>
      <c r="G21" s="42">
        <v>6</v>
      </c>
      <c r="H21" s="42">
        <v>8</v>
      </c>
      <c r="I21" s="42">
        <v>4</v>
      </c>
      <c r="J21" s="42"/>
      <c r="K21" s="102">
        <f t="shared" si="0"/>
        <v>5</v>
      </c>
      <c r="L21" s="101"/>
      <c r="M21" s="67">
        <v>6</v>
      </c>
      <c r="N21" s="67">
        <v>6</v>
      </c>
      <c r="O21" s="67">
        <v>7</v>
      </c>
      <c r="P21" s="67">
        <v>5</v>
      </c>
      <c r="Q21" s="67"/>
      <c r="R21" s="102">
        <f t="shared" si="1"/>
        <v>5</v>
      </c>
      <c r="S21" s="101"/>
      <c r="T21" s="42">
        <v>8</v>
      </c>
      <c r="U21" s="42">
        <v>7</v>
      </c>
      <c r="V21" s="41">
        <v>7</v>
      </c>
      <c r="W21" s="41">
        <v>7</v>
      </c>
      <c r="X21" s="42">
        <v>5</v>
      </c>
      <c r="Y21" s="42"/>
      <c r="Z21" s="102">
        <f t="shared" si="2"/>
        <v>6</v>
      </c>
      <c r="AA21" s="169"/>
      <c r="AB21" s="180"/>
      <c r="AC21" s="161">
        <v>16</v>
      </c>
      <c r="AD21" s="174">
        <v>5</v>
      </c>
      <c r="AE21" s="67">
        <v>7</v>
      </c>
      <c r="AF21" s="67">
        <v>6</v>
      </c>
      <c r="AG21" s="67">
        <v>6</v>
      </c>
      <c r="AH21" s="67">
        <v>6</v>
      </c>
      <c r="AI21" s="67">
        <v>5</v>
      </c>
      <c r="AJ21" s="67"/>
      <c r="AK21" s="102">
        <f t="shared" si="3"/>
        <v>5</v>
      </c>
      <c r="AL21" s="335"/>
      <c r="AM21" s="42">
        <v>6</v>
      </c>
      <c r="AN21" s="41">
        <v>7</v>
      </c>
      <c r="AO21" s="41">
        <v>8</v>
      </c>
      <c r="AP21" s="41">
        <v>8</v>
      </c>
      <c r="AQ21" s="41">
        <v>8</v>
      </c>
      <c r="AR21" s="42">
        <v>5</v>
      </c>
      <c r="AS21" s="42"/>
      <c r="AT21" s="102">
        <f t="shared" si="4"/>
        <v>6</v>
      </c>
      <c r="AU21" s="66"/>
      <c r="AV21" s="42">
        <v>7</v>
      </c>
      <c r="AW21" s="41">
        <v>7</v>
      </c>
      <c r="AX21" s="41">
        <v>8</v>
      </c>
      <c r="AY21" s="42">
        <v>7</v>
      </c>
      <c r="AZ21" s="42"/>
      <c r="BA21" s="102">
        <f t="shared" si="5"/>
        <v>7</v>
      </c>
      <c r="BB21" s="66"/>
      <c r="BC21" s="42">
        <v>9</v>
      </c>
      <c r="BD21" s="42">
        <v>7</v>
      </c>
      <c r="BE21" s="66">
        <v>6</v>
      </c>
      <c r="BF21" s="92">
        <v>2</v>
      </c>
      <c r="BG21" s="42">
        <v>6</v>
      </c>
      <c r="BH21" s="104">
        <f t="shared" si="6"/>
        <v>4</v>
      </c>
      <c r="BI21" s="101">
        <f>ROUND((SUM(BC21:BE21)/3*0.3+MAX(BF21:BG21)*0.7),0)</f>
        <v>6</v>
      </c>
      <c r="BJ21" s="75">
        <v>7</v>
      </c>
      <c r="BK21" s="75">
        <v>5</v>
      </c>
      <c r="BL21" s="101">
        <v>6</v>
      </c>
      <c r="BM21" s="101"/>
      <c r="BN21" s="101">
        <f t="shared" si="7"/>
        <v>6</v>
      </c>
      <c r="BO21" s="75">
        <f t="shared" si="8"/>
        <v>130</v>
      </c>
      <c r="BP21" s="98">
        <f t="shared" si="9"/>
        <v>5.461538461538462</v>
      </c>
      <c r="BQ21" s="98">
        <f t="shared" si="10"/>
        <v>5.6923076923076925</v>
      </c>
      <c r="BR21" s="96" t="str">
        <f t="shared" si="11"/>
        <v>TB</v>
      </c>
      <c r="BT21" t="s">
        <v>296</v>
      </c>
      <c r="BU21">
        <v>130</v>
      </c>
      <c r="BV21" s="161">
        <v>16</v>
      </c>
      <c r="BW21" s="204"/>
      <c r="BX21" s="98">
        <f t="shared" si="12"/>
        <v>3.576923076923077</v>
      </c>
    </row>
    <row r="22" spans="1:76" ht="15.75" customHeight="1">
      <c r="A22" s="165">
        <v>17</v>
      </c>
      <c r="B22" s="161">
        <v>17</v>
      </c>
      <c r="C22" s="22" t="s">
        <v>30</v>
      </c>
      <c r="D22" s="23" t="s">
        <v>37</v>
      </c>
      <c r="E22" s="366" t="s">
        <v>314</v>
      </c>
      <c r="F22" s="42">
        <v>7</v>
      </c>
      <c r="G22" s="42">
        <v>6</v>
      </c>
      <c r="H22" s="42">
        <v>7</v>
      </c>
      <c r="I22" s="42">
        <v>4</v>
      </c>
      <c r="J22" s="42"/>
      <c r="K22" s="102">
        <f t="shared" si="0"/>
        <v>5</v>
      </c>
      <c r="L22" s="101"/>
      <c r="M22" s="67">
        <v>7</v>
      </c>
      <c r="N22" s="67">
        <v>7</v>
      </c>
      <c r="O22" s="67">
        <v>7</v>
      </c>
      <c r="P22" s="67">
        <v>7</v>
      </c>
      <c r="Q22" s="67"/>
      <c r="R22" s="102">
        <f t="shared" si="1"/>
        <v>7</v>
      </c>
      <c r="S22" s="101"/>
      <c r="T22" s="42">
        <v>7</v>
      </c>
      <c r="U22" s="42">
        <v>8</v>
      </c>
      <c r="V22" s="41">
        <v>8</v>
      </c>
      <c r="W22" s="41">
        <v>8</v>
      </c>
      <c r="X22" s="42">
        <v>6</v>
      </c>
      <c r="Y22" s="42"/>
      <c r="Z22" s="102">
        <f t="shared" si="2"/>
        <v>7</v>
      </c>
      <c r="AA22" s="169"/>
      <c r="AB22" s="180"/>
      <c r="AC22" s="161">
        <v>17</v>
      </c>
      <c r="AD22" s="174">
        <v>7</v>
      </c>
      <c r="AE22" s="67">
        <v>7</v>
      </c>
      <c r="AF22" s="67">
        <v>6</v>
      </c>
      <c r="AG22" s="67">
        <v>7</v>
      </c>
      <c r="AH22" s="67">
        <v>7</v>
      </c>
      <c r="AI22" s="67">
        <v>4</v>
      </c>
      <c r="AJ22" s="67"/>
      <c r="AK22" s="102">
        <f t="shared" si="3"/>
        <v>5</v>
      </c>
      <c r="AL22" s="335"/>
      <c r="AM22" s="42">
        <v>7</v>
      </c>
      <c r="AN22" s="41">
        <v>8</v>
      </c>
      <c r="AO22" s="41">
        <v>9</v>
      </c>
      <c r="AP22" s="41">
        <v>7</v>
      </c>
      <c r="AQ22" s="41">
        <v>8</v>
      </c>
      <c r="AR22" s="42">
        <v>7</v>
      </c>
      <c r="AS22" s="42"/>
      <c r="AT22" s="102">
        <f t="shared" si="4"/>
        <v>7</v>
      </c>
      <c r="AU22" s="66"/>
      <c r="AV22" s="42">
        <v>7</v>
      </c>
      <c r="AW22" s="41">
        <v>8</v>
      </c>
      <c r="AX22" s="41">
        <v>7</v>
      </c>
      <c r="AY22" s="42">
        <v>6</v>
      </c>
      <c r="AZ22" s="42"/>
      <c r="BA22" s="102">
        <f t="shared" si="5"/>
        <v>6</v>
      </c>
      <c r="BB22" s="66"/>
      <c r="BC22" s="42">
        <v>8</v>
      </c>
      <c r="BD22" s="42">
        <v>6</v>
      </c>
      <c r="BE22" s="66">
        <v>6</v>
      </c>
      <c r="BF22" s="42">
        <v>8</v>
      </c>
      <c r="BG22" s="42"/>
      <c r="BH22" s="102">
        <f t="shared" si="6"/>
        <v>8</v>
      </c>
      <c r="BI22" s="101"/>
      <c r="BJ22" s="75">
        <v>5</v>
      </c>
      <c r="BK22" s="75">
        <v>6</v>
      </c>
      <c r="BL22" s="101">
        <v>5</v>
      </c>
      <c r="BM22" s="101"/>
      <c r="BN22" s="101">
        <f t="shared" si="7"/>
        <v>5</v>
      </c>
      <c r="BO22" s="75">
        <f t="shared" si="8"/>
        <v>142</v>
      </c>
      <c r="BP22" s="98">
        <f t="shared" si="9"/>
        <v>6.384615384615385</v>
      </c>
      <c r="BQ22" s="98">
        <f t="shared" si="10"/>
        <v>6.384615384615385</v>
      </c>
      <c r="BR22" s="96" t="str">
        <f t="shared" si="11"/>
        <v>TBK</v>
      </c>
      <c r="BU22">
        <v>142</v>
      </c>
      <c r="BV22" s="161">
        <v>17</v>
      </c>
      <c r="BW22" s="204"/>
      <c r="BX22" s="98">
        <f t="shared" si="12"/>
        <v>3.1153846153846154</v>
      </c>
    </row>
    <row r="23" spans="1:76" ht="15" customHeight="1">
      <c r="A23" s="165">
        <v>18</v>
      </c>
      <c r="B23" s="161">
        <v>18</v>
      </c>
      <c r="C23" s="22" t="s">
        <v>165</v>
      </c>
      <c r="D23" s="23" t="s">
        <v>12</v>
      </c>
      <c r="E23" s="366" t="s">
        <v>315</v>
      </c>
      <c r="F23" s="42">
        <v>7</v>
      </c>
      <c r="G23" s="42">
        <v>6</v>
      </c>
      <c r="H23" s="42">
        <v>8</v>
      </c>
      <c r="I23" s="42">
        <v>9</v>
      </c>
      <c r="J23" s="42"/>
      <c r="K23" s="102">
        <f t="shared" si="0"/>
        <v>8</v>
      </c>
      <c r="L23" s="101"/>
      <c r="M23" s="67">
        <v>7</v>
      </c>
      <c r="N23" s="67">
        <v>8</v>
      </c>
      <c r="O23" s="67">
        <v>7</v>
      </c>
      <c r="P23" s="67">
        <v>7</v>
      </c>
      <c r="Q23" s="67"/>
      <c r="R23" s="102">
        <f t="shared" si="1"/>
        <v>7</v>
      </c>
      <c r="S23" s="101"/>
      <c r="T23" s="42">
        <v>6</v>
      </c>
      <c r="U23" s="42">
        <v>7</v>
      </c>
      <c r="V23" s="41">
        <v>7</v>
      </c>
      <c r="W23" s="41">
        <v>7</v>
      </c>
      <c r="X23" s="42">
        <v>7</v>
      </c>
      <c r="Y23" s="42"/>
      <c r="Z23" s="102">
        <f t="shared" si="2"/>
        <v>7</v>
      </c>
      <c r="AA23" s="169"/>
      <c r="AB23" s="180"/>
      <c r="AC23" s="161">
        <v>18</v>
      </c>
      <c r="AD23" s="174">
        <v>6</v>
      </c>
      <c r="AE23" s="67">
        <v>6</v>
      </c>
      <c r="AF23" s="67">
        <v>7</v>
      </c>
      <c r="AG23" s="67">
        <v>8</v>
      </c>
      <c r="AH23" s="67">
        <v>7</v>
      </c>
      <c r="AI23" s="67">
        <v>6</v>
      </c>
      <c r="AJ23" s="67"/>
      <c r="AK23" s="102">
        <f t="shared" si="3"/>
        <v>6</v>
      </c>
      <c r="AL23" s="335"/>
      <c r="AM23" s="42">
        <v>8</v>
      </c>
      <c r="AN23" s="41">
        <v>9</v>
      </c>
      <c r="AO23" s="41">
        <v>7</v>
      </c>
      <c r="AP23" s="41">
        <v>8</v>
      </c>
      <c r="AQ23" s="41">
        <v>8</v>
      </c>
      <c r="AR23" s="42">
        <v>7</v>
      </c>
      <c r="AS23" s="42"/>
      <c r="AT23" s="102">
        <f t="shared" si="4"/>
        <v>7</v>
      </c>
      <c r="AU23" s="66"/>
      <c r="AV23" s="42">
        <v>7</v>
      </c>
      <c r="AW23" s="41">
        <v>8</v>
      </c>
      <c r="AX23" s="41">
        <v>8</v>
      </c>
      <c r="AY23" s="42">
        <v>5</v>
      </c>
      <c r="AZ23" s="42"/>
      <c r="BA23" s="102">
        <f t="shared" si="5"/>
        <v>6</v>
      </c>
      <c r="BB23" s="66"/>
      <c r="BC23" s="42">
        <v>8</v>
      </c>
      <c r="BD23" s="42">
        <v>9</v>
      </c>
      <c r="BE23" s="66">
        <v>8</v>
      </c>
      <c r="BF23" s="42">
        <v>7</v>
      </c>
      <c r="BG23" s="42"/>
      <c r="BH23" s="102">
        <f t="shared" si="6"/>
        <v>7</v>
      </c>
      <c r="BI23" s="101"/>
      <c r="BJ23" s="75">
        <v>7</v>
      </c>
      <c r="BK23" s="75">
        <v>5</v>
      </c>
      <c r="BL23" s="101">
        <v>5</v>
      </c>
      <c r="BM23" s="101"/>
      <c r="BN23" s="101">
        <f t="shared" si="7"/>
        <v>5</v>
      </c>
      <c r="BO23" s="75">
        <f t="shared" si="8"/>
        <v>156</v>
      </c>
      <c r="BP23" s="98">
        <f t="shared" si="9"/>
        <v>6.8076923076923075</v>
      </c>
      <c r="BQ23" s="98">
        <f t="shared" si="10"/>
        <v>6.8076923076923075</v>
      </c>
      <c r="BR23" s="96" t="str">
        <f t="shared" si="11"/>
        <v>TBK</v>
      </c>
      <c r="BU23">
        <v>156</v>
      </c>
      <c r="BV23" s="161">
        <v>18</v>
      </c>
      <c r="BW23" s="204"/>
      <c r="BX23" s="98">
        <f t="shared" si="12"/>
        <v>3.1153846153846154</v>
      </c>
    </row>
    <row r="24" spans="1:76" ht="15" customHeight="1">
      <c r="A24" s="165">
        <v>19</v>
      </c>
      <c r="B24" s="161">
        <v>19</v>
      </c>
      <c r="C24" s="22" t="s">
        <v>26</v>
      </c>
      <c r="D24" s="23" t="s">
        <v>82</v>
      </c>
      <c r="E24" s="366" t="s">
        <v>316</v>
      </c>
      <c r="F24" s="42">
        <v>5</v>
      </c>
      <c r="G24" s="42">
        <v>8</v>
      </c>
      <c r="H24" s="42">
        <v>7</v>
      </c>
      <c r="I24" s="42">
        <v>8</v>
      </c>
      <c r="J24" s="42"/>
      <c r="K24" s="102">
        <f t="shared" si="0"/>
        <v>8</v>
      </c>
      <c r="L24" s="101"/>
      <c r="M24" s="67">
        <v>7</v>
      </c>
      <c r="N24" s="67">
        <v>7</v>
      </c>
      <c r="O24" s="67">
        <v>7</v>
      </c>
      <c r="P24" s="67">
        <v>5</v>
      </c>
      <c r="Q24" s="67"/>
      <c r="R24" s="102">
        <f t="shared" si="1"/>
        <v>6</v>
      </c>
      <c r="S24" s="101"/>
      <c r="T24" s="42">
        <v>6</v>
      </c>
      <c r="U24" s="42">
        <v>7</v>
      </c>
      <c r="V24" s="41">
        <v>7</v>
      </c>
      <c r="W24" s="41">
        <v>8</v>
      </c>
      <c r="X24" s="42">
        <v>7</v>
      </c>
      <c r="Y24" s="42"/>
      <c r="Z24" s="102">
        <f t="shared" si="2"/>
        <v>7</v>
      </c>
      <c r="AA24" s="169"/>
      <c r="AB24" s="180"/>
      <c r="AC24" s="161">
        <v>19</v>
      </c>
      <c r="AD24" s="174">
        <v>7</v>
      </c>
      <c r="AE24" s="67">
        <v>6</v>
      </c>
      <c r="AF24" s="67">
        <v>7</v>
      </c>
      <c r="AG24" s="67">
        <v>7</v>
      </c>
      <c r="AH24" s="67">
        <v>6</v>
      </c>
      <c r="AI24" s="67">
        <v>5</v>
      </c>
      <c r="AJ24" s="67"/>
      <c r="AK24" s="102">
        <f t="shared" si="3"/>
        <v>5</v>
      </c>
      <c r="AL24" s="335"/>
      <c r="AM24" s="42">
        <v>6</v>
      </c>
      <c r="AN24" s="41">
        <v>7</v>
      </c>
      <c r="AO24" s="41">
        <v>8</v>
      </c>
      <c r="AP24" s="41">
        <v>9</v>
      </c>
      <c r="AQ24" s="41">
        <v>8</v>
      </c>
      <c r="AR24" s="42">
        <v>6</v>
      </c>
      <c r="AS24" s="42"/>
      <c r="AT24" s="102">
        <f t="shared" si="4"/>
        <v>6</v>
      </c>
      <c r="AU24" s="66"/>
      <c r="AV24" s="42">
        <v>7</v>
      </c>
      <c r="AW24" s="41">
        <v>8</v>
      </c>
      <c r="AX24" s="41">
        <v>8</v>
      </c>
      <c r="AY24" s="42">
        <v>7</v>
      </c>
      <c r="AZ24" s="42"/>
      <c r="BA24" s="102">
        <f t="shared" si="5"/>
        <v>7</v>
      </c>
      <c r="BB24" s="66"/>
      <c r="BC24" s="42">
        <v>8</v>
      </c>
      <c r="BD24" s="42">
        <v>8</v>
      </c>
      <c r="BE24" s="66">
        <v>6</v>
      </c>
      <c r="BF24" s="92">
        <v>3</v>
      </c>
      <c r="BG24" s="42">
        <v>5</v>
      </c>
      <c r="BH24" s="104">
        <f t="shared" si="6"/>
        <v>4</v>
      </c>
      <c r="BI24" s="101">
        <f>ROUND((SUM(BC24:BE24)/3*0.3+MAX(BF24:BG24)*0.7),0)</f>
        <v>6</v>
      </c>
      <c r="BJ24" s="75">
        <v>5</v>
      </c>
      <c r="BK24" s="75">
        <v>5</v>
      </c>
      <c r="BL24" s="101">
        <v>5</v>
      </c>
      <c r="BM24" s="101"/>
      <c r="BN24" s="101">
        <f t="shared" si="7"/>
        <v>5</v>
      </c>
      <c r="BO24" s="75">
        <f t="shared" si="8"/>
        <v>146</v>
      </c>
      <c r="BP24" s="98">
        <f t="shared" si="9"/>
        <v>6.076923076923077</v>
      </c>
      <c r="BQ24" s="98">
        <f t="shared" si="10"/>
        <v>6.3076923076923075</v>
      </c>
      <c r="BR24" s="96" t="str">
        <f t="shared" si="11"/>
        <v>TBK</v>
      </c>
      <c r="BT24" t="s">
        <v>296</v>
      </c>
      <c r="BU24">
        <v>146</v>
      </c>
      <c r="BV24" s="161">
        <v>19</v>
      </c>
      <c r="BW24" s="204"/>
      <c r="BX24" s="98">
        <f t="shared" si="12"/>
        <v>3.730769230769231</v>
      </c>
    </row>
    <row r="25" spans="1:76" ht="15" customHeight="1">
      <c r="A25" s="165">
        <v>20</v>
      </c>
      <c r="B25" s="161">
        <v>20</v>
      </c>
      <c r="C25" s="22" t="s">
        <v>26</v>
      </c>
      <c r="D25" s="23" t="s">
        <v>83</v>
      </c>
      <c r="E25" s="366" t="s">
        <v>317</v>
      </c>
      <c r="F25" s="42">
        <v>7</v>
      </c>
      <c r="G25" s="42">
        <v>8</v>
      </c>
      <c r="H25" s="42">
        <v>7</v>
      </c>
      <c r="I25" s="42">
        <v>7</v>
      </c>
      <c r="J25" s="42"/>
      <c r="K25" s="102">
        <f t="shared" si="0"/>
        <v>7</v>
      </c>
      <c r="L25" s="101"/>
      <c r="M25" s="67">
        <v>7</v>
      </c>
      <c r="N25" s="67">
        <v>7</v>
      </c>
      <c r="O25" s="67">
        <v>8</v>
      </c>
      <c r="P25" s="67">
        <v>8</v>
      </c>
      <c r="Q25" s="67"/>
      <c r="R25" s="102">
        <f t="shared" si="1"/>
        <v>8</v>
      </c>
      <c r="S25" s="101"/>
      <c r="T25" s="42">
        <v>7</v>
      </c>
      <c r="U25" s="42">
        <v>8</v>
      </c>
      <c r="V25" s="41">
        <v>8</v>
      </c>
      <c r="W25" s="41">
        <v>9</v>
      </c>
      <c r="X25" s="42">
        <v>8</v>
      </c>
      <c r="Y25" s="42"/>
      <c r="Z25" s="102">
        <f t="shared" si="2"/>
        <v>8</v>
      </c>
      <c r="AA25" s="169"/>
      <c r="AB25" s="180"/>
      <c r="AC25" s="161">
        <v>20</v>
      </c>
      <c r="AD25" s="174">
        <v>6</v>
      </c>
      <c r="AE25" s="67">
        <v>7</v>
      </c>
      <c r="AF25" s="67">
        <v>7</v>
      </c>
      <c r="AG25" s="67">
        <v>7</v>
      </c>
      <c r="AH25" s="67">
        <v>7</v>
      </c>
      <c r="AI25" s="67">
        <v>7</v>
      </c>
      <c r="AJ25" s="67"/>
      <c r="AK25" s="102">
        <f t="shared" si="3"/>
        <v>7</v>
      </c>
      <c r="AL25" s="335"/>
      <c r="AM25" s="42">
        <v>9</v>
      </c>
      <c r="AN25" s="41">
        <v>8</v>
      </c>
      <c r="AO25" s="41">
        <v>7</v>
      </c>
      <c r="AP25" s="41">
        <v>8</v>
      </c>
      <c r="AQ25" s="41">
        <v>8</v>
      </c>
      <c r="AR25" s="42">
        <v>8</v>
      </c>
      <c r="AS25" s="42"/>
      <c r="AT25" s="102">
        <f t="shared" si="4"/>
        <v>8</v>
      </c>
      <c r="AU25" s="66"/>
      <c r="AV25" s="42">
        <v>7</v>
      </c>
      <c r="AW25" s="41">
        <v>7</v>
      </c>
      <c r="AX25" s="41">
        <v>8</v>
      </c>
      <c r="AY25" s="42">
        <v>8</v>
      </c>
      <c r="AZ25" s="42"/>
      <c r="BA25" s="102">
        <f t="shared" si="5"/>
        <v>8</v>
      </c>
      <c r="BB25" s="66"/>
      <c r="BC25" s="42">
        <v>8</v>
      </c>
      <c r="BD25" s="42">
        <v>7</v>
      </c>
      <c r="BE25" s="66">
        <v>7</v>
      </c>
      <c r="BF25" s="42">
        <v>8</v>
      </c>
      <c r="BG25" s="42"/>
      <c r="BH25" s="102">
        <f t="shared" si="6"/>
        <v>8</v>
      </c>
      <c r="BI25" s="101"/>
      <c r="BJ25" s="75">
        <v>6</v>
      </c>
      <c r="BK25" s="75">
        <v>7</v>
      </c>
      <c r="BL25" s="101">
        <v>7</v>
      </c>
      <c r="BM25" s="101"/>
      <c r="BN25" s="101">
        <f t="shared" si="7"/>
        <v>7</v>
      </c>
      <c r="BO25" s="75">
        <f t="shared" si="8"/>
        <v>176</v>
      </c>
      <c r="BP25" s="98">
        <f t="shared" si="9"/>
        <v>7.6923076923076925</v>
      </c>
      <c r="BQ25" s="98">
        <f t="shared" si="10"/>
        <v>7.6923076923076925</v>
      </c>
      <c r="BR25" s="96" t="str">
        <f t="shared" si="11"/>
        <v>Kh¸</v>
      </c>
      <c r="BU25">
        <v>176</v>
      </c>
      <c r="BV25" s="161">
        <v>20</v>
      </c>
      <c r="BW25" s="204"/>
      <c r="BX25" s="98">
        <f t="shared" si="12"/>
        <v>3.6923076923076925</v>
      </c>
    </row>
    <row r="26" spans="1:76" ht="14.25" customHeight="1">
      <c r="A26" s="165">
        <v>21</v>
      </c>
      <c r="B26" s="161">
        <v>21</v>
      </c>
      <c r="C26" s="22" t="s">
        <v>10</v>
      </c>
      <c r="D26" s="23" t="s">
        <v>84</v>
      </c>
      <c r="E26" s="366" t="s">
        <v>318</v>
      </c>
      <c r="F26" s="42">
        <v>6</v>
      </c>
      <c r="G26" s="42">
        <v>7</v>
      </c>
      <c r="H26" s="42">
        <v>7</v>
      </c>
      <c r="I26" s="42">
        <v>5</v>
      </c>
      <c r="J26" s="42"/>
      <c r="K26" s="102">
        <f t="shared" si="0"/>
        <v>6</v>
      </c>
      <c r="L26" s="101"/>
      <c r="M26" s="67">
        <v>7</v>
      </c>
      <c r="N26" s="67">
        <v>7</v>
      </c>
      <c r="O26" s="67">
        <v>7</v>
      </c>
      <c r="P26" s="67">
        <v>9</v>
      </c>
      <c r="Q26" s="67"/>
      <c r="R26" s="102">
        <f t="shared" si="1"/>
        <v>8</v>
      </c>
      <c r="S26" s="101"/>
      <c r="T26" s="42">
        <v>7</v>
      </c>
      <c r="U26" s="42">
        <v>8</v>
      </c>
      <c r="V26" s="41">
        <v>8</v>
      </c>
      <c r="W26" s="41">
        <v>8</v>
      </c>
      <c r="X26" s="42">
        <v>9</v>
      </c>
      <c r="Y26" s="42"/>
      <c r="Z26" s="102">
        <f t="shared" si="2"/>
        <v>9</v>
      </c>
      <c r="AA26" s="169"/>
      <c r="AB26" s="180"/>
      <c r="AC26" s="161">
        <v>21</v>
      </c>
      <c r="AD26" s="174">
        <v>7</v>
      </c>
      <c r="AE26" s="67">
        <v>7</v>
      </c>
      <c r="AF26" s="67">
        <v>7</v>
      </c>
      <c r="AG26" s="67">
        <v>7</v>
      </c>
      <c r="AH26" s="67">
        <v>7</v>
      </c>
      <c r="AI26" s="67">
        <v>6</v>
      </c>
      <c r="AJ26" s="67"/>
      <c r="AK26" s="102">
        <f t="shared" si="3"/>
        <v>6</v>
      </c>
      <c r="AL26" s="335"/>
      <c r="AM26" s="42">
        <v>6</v>
      </c>
      <c r="AN26" s="41">
        <v>7</v>
      </c>
      <c r="AO26" s="41">
        <v>8</v>
      </c>
      <c r="AP26" s="41">
        <v>8</v>
      </c>
      <c r="AQ26" s="41">
        <v>8</v>
      </c>
      <c r="AR26" s="42">
        <v>8</v>
      </c>
      <c r="AS26" s="42"/>
      <c r="AT26" s="102">
        <f t="shared" si="4"/>
        <v>8</v>
      </c>
      <c r="AU26" s="66"/>
      <c r="AV26" s="42">
        <v>7</v>
      </c>
      <c r="AW26" s="41">
        <v>8</v>
      </c>
      <c r="AX26" s="41">
        <v>8</v>
      </c>
      <c r="AY26" s="42">
        <v>7</v>
      </c>
      <c r="AZ26" s="42"/>
      <c r="BA26" s="102">
        <f t="shared" si="5"/>
        <v>7</v>
      </c>
      <c r="BB26" s="66"/>
      <c r="BC26" s="42">
        <v>8</v>
      </c>
      <c r="BD26" s="42">
        <v>6</v>
      </c>
      <c r="BE26" s="66">
        <v>7</v>
      </c>
      <c r="BF26" s="42">
        <v>9</v>
      </c>
      <c r="BG26" s="42"/>
      <c r="BH26" s="102">
        <f t="shared" si="6"/>
        <v>8</v>
      </c>
      <c r="BI26" s="101"/>
      <c r="BJ26" s="75">
        <v>6</v>
      </c>
      <c r="BK26" s="75">
        <v>6</v>
      </c>
      <c r="BL26" s="101">
        <v>6</v>
      </c>
      <c r="BM26" s="101"/>
      <c r="BN26" s="101">
        <f t="shared" si="7"/>
        <v>6</v>
      </c>
      <c r="BO26" s="75">
        <f t="shared" si="8"/>
        <v>169</v>
      </c>
      <c r="BP26" s="98">
        <f t="shared" si="9"/>
        <v>7.423076923076923</v>
      </c>
      <c r="BQ26" s="98">
        <f t="shared" si="10"/>
        <v>7.423076923076923</v>
      </c>
      <c r="BR26" s="96" t="str">
        <f t="shared" si="11"/>
        <v>Kh¸</v>
      </c>
      <c r="BU26">
        <v>169</v>
      </c>
      <c r="BV26" s="161">
        <v>21</v>
      </c>
      <c r="BW26" s="204"/>
      <c r="BX26" s="98">
        <f t="shared" si="12"/>
        <v>3.730769230769231</v>
      </c>
    </row>
    <row r="27" spans="1:76" ht="15" customHeight="1">
      <c r="A27" s="165">
        <v>22</v>
      </c>
      <c r="B27" s="161">
        <v>22</v>
      </c>
      <c r="C27" s="22" t="s">
        <v>13</v>
      </c>
      <c r="D27" s="23" t="s">
        <v>27</v>
      </c>
      <c r="E27" s="366" t="s">
        <v>319</v>
      </c>
      <c r="F27" s="42">
        <v>8</v>
      </c>
      <c r="G27" s="42">
        <v>7</v>
      </c>
      <c r="H27" s="42">
        <v>6</v>
      </c>
      <c r="I27" s="42">
        <v>8</v>
      </c>
      <c r="J27" s="42"/>
      <c r="K27" s="102">
        <f t="shared" si="0"/>
        <v>8</v>
      </c>
      <c r="L27" s="101"/>
      <c r="M27" s="67">
        <v>7</v>
      </c>
      <c r="N27" s="67">
        <v>7</v>
      </c>
      <c r="O27" s="67">
        <v>7</v>
      </c>
      <c r="P27" s="67">
        <v>9</v>
      </c>
      <c r="Q27" s="67"/>
      <c r="R27" s="102">
        <f t="shared" si="1"/>
        <v>8</v>
      </c>
      <c r="S27" s="101"/>
      <c r="T27" s="42">
        <v>8</v>
      </c>
      <c r="U27" s="42">
        <v>7</v>
      </c>
      <c r="V27" s="41">
        <v>7</v>
      </c>
      <c r="W27" s="41">
        <v>7</v>
      </c>
      <c r="X27" s="42">
        <v>8</v>
      </c>
      <c r="Y27" s="42"/>
      <c r="Z27" s="102">
        <f t="shared" si="2"/>
        <v>8</v>
      </c>
      <c r="AA27" s="169"/>
      <c r="AB27" s="180"/>
      <c r="AC27" s="161">
        <v>22</v>
      </c>
      <c r="AD27" s="174">
        <v>5</v>
      </c>
      <c r="AE27" s="67">
        <v>6</v>
      </c>
      <c r="AF27" s="67">
        <v>7</v>
      </c>
      <c r="AG27" s="67">
        <v>7</v>
      </c>
      <c r="AH27" s="67">
        <v>7</v>
      </c>
      <c r="AI27" s="67">
        <v>8</v>
      </c>
      <c r="AJ27" s="67"/>
      <c r="AK27" s="102">
        <f t="shared" si="3"/>
        <v>8</v>
      </c>
      <c r="AL27" s="335"/>
      <c r="AM27" s="42">
        <v>6</v>
      </c>
      <c r="AN27" s="41">
        <v>8</v>
      </c>
      <c r="AO27" s="41">
        <v>7</v>
      </c>
      <c r="AP27" s="41">
        <v>8</v>
      </c>
      <c r="AQ27" s="41">
        <v>8</v>
      </c>
      <c r="AR27" s="42">
        <v>7</v>
      </c>
      <c r="AS27" s="42"/>
      <c r="AT27" s="102">
        <f t="shared" si="4"/>
        <v>7</v>
      </c>
      <c r="AU27" s="66"/>
      <c r="AV27" s="42">
        <v>7</v>
      </c>
      <c r="AW27" s="41">
        <v>7</v>
      </c>
      <c r="AX27" s="41">
        <v>8</v>
      </c>
      <c r="AY27" s="42">
        <v>8</v>
      </c>
      <c r="AZ27" s="42"/>
      <c r="BA27" s="102">
        <f t="shared" si="5"/>
        <v>8</v>
      </c>
      <c r="BB27" s="66"/>
      <c r="BC27" s="42">
        <v>8</v>
      </c>
      <c r="BD27" s="42">
        <v>8</v>
      </c>
      <c r="BE27" s="66">
        <v>6</v>
      </c>
      <c r="BF27" s="42">
        <v>5</v>
      </c>
      <c r="BG27" s="42"/>
      <c r="BH27" s="102">
        <f t="shared" si="6"/>
        <v>6</v>
      </c>
      <c r="BI27" s="101"/>
      <c r="BJ27" s="75">
        <v>7</v>
      </c>
      <c r="BK27" s="75">
        <v>6</v>
      </c>
      <c r="BL27" s="101">
        <v>5</v>
      </c>
      <c r="BM27" s="101"/>
      <c r="BN27" s="101">
        <f t="shared" si="7"/>
        <v>5</v>
      </c>
      <c r="BO27" s="75">
        <f t="shared" si="8"/>
        <v>179</v>
      </c>
      <c r="BP27" s="98">
        <f t="shared" si="9"/>
        <v>7.576923076923077</v>
      </c>
      <c r="BQ27" s="98">
        <f t="shared" si="10"/>
        <v>7.576923076923077</v>
      </c>
      <c r="BR27" s="96" t="str">
        <f t="shared" si="11"/>
        <v>Kh¸</v>
      </c>
      <c r="BS27" t="s">
        <v>460</v>
      </c>
      <c r="BU27">
        <v>179</v>
      </c>
      <c r="BV27" s="161">
        <v>22</v>
      </c>
      <c r="BW27" s="204"/>
      <c r="BX27" s="98">
        <f t="shared" si="12"/>
        <v>3.5</v>
      </c>
    </row>
    <row r="28" spans="1:76" ht="14.25" customHeight="1">
      <c r="A28" s="165">
        <v>23</v>
      </c>
      <c r="B28" s="161">
        <v>23</v>
      </c>
      <c r="C28" s="22" t="s">
        <v>85</v>
      </c>
      <c r="D28" s="23" t="s">
        <v>27</v>
      </c>
      <c r="E28" s="366" t="s">
        <v>320</v>
      </c>
      <c r="F28" s="42">
        <v>6</v>
      </c>
      <c r="G28" s="42">
        <v>7</v>
      </c>
      <c r="H28" s="42">
        <v>8</v>
      </c>
      <c r="I28" s="42">
        <v>5</v>
      </c>
      <c r="J28" s="42"/>
      <c r="K28" s="102">
        <f t="shared" si="0"/>
        <v>6</v>
      </c>
      <c r="L28" s="101"/>
      <c r="M28" s="67">
        <v>8</v>
      </c>
      <c r="N28" s="67">
        <v>7</v>
      </c>
      <c r="O28" s="67">
        <v>7</v>
      </c>
      <c r="P28" s="67">
        <v>6</v>
      </c>
      <c r="Q28" s="67"/>
      <c r="R28" s="102">
        <f t="shared" si="1"/>
        <v>6</v>
      </c>
      <c r="S28" s="101"/>
      <c r="T28" s="42">
        <v>8</v>
      </c>
      <c r="U28" s="42">
        <v>7</v>
      </c>
      <c r="V28" s="41">
        <v>9</v>
      </c>
      <c r="W28" s="41">
        <v>9</v>
      </c>
      <c r="X28" s="42">
        <v>4</v>
      </c>
      <c r="Y28" s="42"/>
      <c r="Z28" s="102">
        <f t="shared" si="2"/>
        <v>5</v>
      </c>
      <c r="AA28" s="169"/>
      <c r="AB28" s="180"/>
      <c r="AC28" s="161">
        <v>23</v>
      </c>
      <c r="AD28" s="174">
        <v>7</v>
      </c>
      <c r="AE28" s="67">
        <v>7</v>
      </c>
      <c r="AF28" s="67">
        <v>6</v>
      </c>
      <c r="AG28" s="67">
        <v>7</v>
      </c>
      <c r="AH28" s="67">
        <v>7</v>
      </c>
      <c r="AI28" s="124">
        <v>2</v>
      </c>
      <c r="AJ28" s="67">
        <v>8</v>
      </c>
      <c r="AK28" s="104">
        <f t="shared" si="3"/>
        <v>3</v>
      </c>
      <c r="AL28" s="335">
        <f>ROUND((SUM(AD28:AH28)/5*0.3+MAX(AI28:AJ28)*0.7),0)</f>
        <v>8</v>
      </c>
      <c r="AM28" s="42">
        <v>7</v>
      </c>
      <c r="AN28" s="41">
        <v>8</v>
      </c>
      <c r="AO28" s="41">
        <v>8</v>
      </c>
      <c r="AP28" s="41">
        <v>9</v>
      </c>
      <c r="AQ28" s="41">
        <v>8</v>
      </c>
      <c r="AR28" s="42">
        <v>7</v>
      </c>
      <c r="AS28" s="42"/>
      <c r="AT28" s="102">
        <f t="shared" si="4"/>
        <v>7</v>
      </c>
      <c r="AU28" s="66"/>
      <c r="AV28" s="42">
        <v>7</v>
      </c>
      <c r="AW28" s="41">
        <v>8</v>
      </c>
      <c r="AX28" s="41">
        <v>8</v>
      </c>
      <c r="AY28" s="42">
        <v>7</v>
      </c>
      <c r="AZ28" s="42"/>
      <c r="BA28" s="102">
        <f t="shared" si="5"/>
        <v>7</v>
      </c>
      <c r="BB28" s="66"/>
      <c r="BC28" s="42">
        <v>8</v>
      </c>
      <c r="BD28" s="42">
        <v>7</v>
      </c>
      <c r="BE28" s="66">
        <v>6</v>
      </c>
      <c r="BF28" s="92">
        <v>1</v>
      </c>
      <c r="BG28" s="42">
        <v>6</v>
      </c>
      <c r="BH28" s="104">
        <f t="shared" si="6"/>
        <v>3</v>
      </c>
      <c r="BI28" s="101">
        <f>ROUND((SUM(BC28:BE28)/3*0.3+MAX(BF28:BG28)*0.7),0)</f>
        <v>6</v>
      </c>
      <c r="BJ28" s="75">
        <v>5</v>
      </c>
      <c r="BK28" s="75">
        <v>5</v>
      </c>
      <c r="BL28" s="101">
        <v>4</v>
      </c>
      <c r="BM28" s="101"/>
      <c r="BN28" s="105">
        <f t="shared" si="7"/>
        <v>4</v>
      </c>
      <c r="BO28" s="75">
        <f t="shared" si="8"/>
        <v>127</v>
      </c>
      <c r="BP28" s="98">
        <f t="shared" si="9"/>
        <v>5.230769230769231</v>
      </c>
      <c r="BQ28" s="98">
        <f t="shared" si="10"/>
        <v>6.538461538461538</v>
      </c>
      <c r="BR28" s="96" t="str">
        <f t="shared" si="11"/>
        <v>TBK</v>
      </c>
      <c r="BT28" t="s">
        <v>296</v>
      </c>
      <c r="BU28">
        <v>127</v>
      </c>
      <c r="BV28" s="161">
        <v>23</v>
      </c>
      <c r="BW28" s="204"/>
      <c r="BX28" s="98">
        <f t="shared" si="12"/>
        <v>5.153846153846154</v>
      </c>
    </row>
    <row r="29" spans="1:76" ht="15" customHeight="1">
      <c r="A29" s="165">
        <v>24</v>
      </c>
      <c r="B29" s="161">
        <v>24</v>
      </c>
      <c r="C29" s="22" t="s">
        <v>19</v>
      </c>
      <c r="D29" s="23" t="s">
        <v>28</v>
      </c>
      <c r="E29" s="366" t="s">
        <v>321</v>
      </c>
      <c r="F29" s="42">
        <v>6</v>
      </c>
      <c r="G29" s="42">
        <v>8</v>
      </c>
      <c r="H29" s="42">
        <v>8</v>
      </c>
      <c r="I29" s="42">
        <v>6</v>
      </c>
      <c r="J29" s="42"/>
      <c r="K29" s="102">
        <f t="shared" si="0"/>
        <v>6</v>
      </c>
      <c r="L29" s="101"/>
      <c r="M29" s="67">
        <v>8</v>
      </c>
      <c r="N29" s="67">
        <v>7</v>
      </c>
      <c r="O29" s="67">
        <v>7</v>
      </c>
      <c r="P29" s="67">
        <v>9</v>
      </c>
      <c r="Q29" s="67"/>
      <c r="R29" s="102">
        <f t="shared" si="1"/>
        <v>9</v>
      </c>
      <c r="S29" s="101"/>
      <c r="T29" s="42">
        <v>8</v>
      </c>
      <c r="U29" s="42">
        <v>8</v>
      </c>
      <c r="V29" s="41">
        <v>8</v>
      </c>
      <c r="W29" s="41">
        <v>7</v>
      </c>
      <c r="X29" s="42">
        <v>9</v>
      </c>
      <c r="Y29" s="42"/>
      <c r="Z29" s="102">
        <f t="shared" si="2"/>
        <v>9</v>
      </c>
      <c r="AA29" s="169"/>
      <c r="AB29" s="180"/>
      <c r="AC29" s="161">
        <v>24</v>
      </c>
      <c r="AD29" s="174">
        <v>6</v>
      </c>
      <c r="AE29" s="67">
        <v>6</v>
      </c>
      <c r="AF29" s="67">
        <v>7</v>
      </c>
      <c r="AG29" s="67">
        <v>8</v>
      </c>
      <c r="AH29" s="67">
        <v>7</v>
      </c>
      <c r="AI29" s="67">
        <v>7</v>
      </c>
      <c r="AJ29" s="67"/>
      <c r="AK29" s="102">
        <f t="shared" si="3"/>
        <v>7</v>
      </c>
      <c r="AL29" s="335"/>
      <c r="AM29" s="42">
        <v>7</v>
      </c>
      <c r="AN29" s="41">
        <v>9</v>
      </c>
      <c r="AO29" s="41">
        <v>8</v>
      </c>
      <c r="AP29" s="41">
        <v>8</v>
      </c>
      <c r="AQ29" s="41">
        <v>8</v>
      </c>
      <c r="AR29" s="42">
        <v>8</v>
      </c>
      <c r="AS29" s="42"/>
      <c r="AT29" s="102">
        <f t="shared" si="4"/>
        <v>8</v>
      </c>
      <c r="AU29" s="66"/>
      <c r="AV29" s="42">
        <v>7</v>
      </c>
      <c r="AW29" s="41">
        <v>8</v>
      </c>
      <c r="AX29" s="41">
        <v>8</v>
      </c>
      <c r="AY29" s="42">
        <v>8</v>
      </c>
      <c r="AZ29" s="42"/>
      <c r="BA29" s="102">
        <f t="shared" si="5"/>
        <v>8</v>
      </c>
      <c r="BB29" s="66"/>
      <c r="BC29" s="42">
        <v>9</v>
      </c>
      <c r="BD29" s="42">
        <v>7</v>
      </c>
      <c r="BE29" s="66">
        <v>8</v>
      </c>
      <c r="BF29" s="42">
        <v>7</v>
      </c>
      <c r="BG29" s="42"/>
      <c r="BH29" s="102">
        <f t="shared" si="6"/>
        <v>7</v>
      </c>
      <c r="BI29" s="101"/>
      <c r="BJ29" s="75">
        <v>5</v>
      </c>
      <c r="BK29" s="75">
        <v>5</v>
      </c>
      <c r="BL29" s="101">
        <v>5</v>
      </c>
      <c r="BM29" s="101"/>
      <c r="BN29" s="101">
        <f t="shared" si="7"/>
        <v>5</v>
      </c>
      <c r="BO29" s="75">
        <f t="shared" si="8"/>
        <v>180</v>
      </c>
      <c r="BP29" s="98">
        <f t="shared" si="9"/>
        <v>7.730769230769231</v>
      </c>
      <c r="BQ29" s="98">
        <f t="shared" si="10"/>
        <v>7.730769230769231</v>
      </c>
      <c r="BR29" s="96" t="str">
        <f t="shared" si="11"/>
        <v>Kh¸</v>
      </c>
      <c r="BU29">
        <v>180</v>
      </c>
      <c r="BV29" s="161">
        <v>24</v>
      </c>
      <c r="BW29" s="204"/>
      <c r="BX29" s="98">
        <f t="shared" si="12"/>
        <v>3.8461538461538463</v>
      </c>
    </row>
    <row r="30" spans="1:76" ht="15" customHeight="1">
      <c r="A30" s="165">
        <v>25</v>
      </c>
      <c r="B30" s="161">
        <v>25</v>
      </c>
      <c r="C30" s="22" t="s">
        <v>11</v>
      </c>
      <c r="D30" s="23" t="s">
        <v>29</v>
      </c>
      <c r="E30" s="366" t="s">
        <v>322</v>
      </c>
      <c r="F30" s="42">
        <v>9</v>
      </c>
      <c r="G30" s="42">
        <v>8</v>
      </c>
      <c r="H30" s="42">
        <v>7</v>
      </c>
      <c r="I30" s="42">
        <v>8</v>
      </c>
      <c r="J30" s="42"/>
      <c r="K30" s="102">
        <f t="shared" si="0"/>
        <v>8</v>
      </c>
      <c r="L30" s="101"/>
      <c r="M30" s="67">
        <v>8</v>
      </c>
      <c r="N30" s="67">
        <v>8</v>
      </c>
      <c r="O30" s="67">
        <v>8</v>
      </c>
      <c r="P30" s="67">
        <v>7</v>
      </c>
      <c r="Q30" s="67"/>
      <c r="R30" s="102">
        <f t="shared" si="1"/>
        <v>7</v>
      </c>
      <c r="S30" s="101"/>
      <c r="T30" s="42">
        <v>7</v>
      </c>
      <c r="U30" s="42">
        <v>8</v>
      </c>
      <c r="V30" s="41">
        <v>8</v>
      </c>
      <c r="W30" s="41">
        <v>7</v>
      </c>
      <c r="X30" s="42">
        <v>9</v>
      </c>
      <c r="Y30" s="42"/>
      <c r="Z30" s="102">
        <f t="shared" si="2"/>
        <v>9</v>
      </c>
      <c r="AA30" s="169"/>
      <c r="AB30" s="180"/>
      <c r="AC30" s="161">
        <v>25</v>
      </c>
      <c r="AD30" s="174">
        <v>7</v>
      </c>
      <c r="AE30" s="67">
        <v>6</v>
      </c>
      <c r="AF30" s="67">
        <v>6</v>
      </c>
      <c r="AG30" s="67">
        <v>7</v>
      </c>
      <c r="AH30" s="67">
        <v>7</v>
      </c>
      <c r="AI30" s="67">
        <v>6</v>
      </c>
      <c r="AJ30" s="67"/>
      <c r="AK30" s="102">
        <f t="shared" si="3"/>
        <v>6</v>
      </c>
      <c r="AL30" s="335"/>
      <c r="AM30" s="42">
        <v>6</v>
      </c>
      <c r="AN30" s="41">
        <v>7</v>
      </c>
      <c r="AO30" s="41">
        <v>8</v>
      </c>
      <c r="AP30" s="41">
        <v>7</v>
      </c>
      <c r="AQ30" s="41">
        <v>7</v>
      </c>
      <c r="AR30" s="42">
        <v>8</v>
      </c>
      <c r="AS30" s="42"/>
      <c r="AT30" s="102">
        <f t="shared" si="4"/>
        <v>8</v>
      </c>
      <c r="AU30" s="66"/>
      <c r="AV30" s="42">
        <v>8</v>
      </c>
      <c r="AW30" s="41">
        <v>8</v>
      </c>
      <c r="AX30" s="41">
        <v>8</v>
      </c>
      <c r="AY30" s="42">
        <v>8</v>
      </c>
      <c r="AZ30" s="42"/>
      <c r="BA30" s="102">
        <f t="shared" si="5"/>
        <v>8</v>
      </c>
      <c r="BB30" s="66"/>
      <c r="BC30" s="42">
        <v>8</v>
      </c>
      <c r="BD30" s="42">
        <v>7</v>
      </c>
      <c r="BE30" s="66">
        <v>8</v>
      </c>
      <c r="BF30" s="42">
        <v>6</v>
      </c>
      <c r="BG30" s="42"/>
      <c r="BH30" s="102">
        <f t="shared" si="6"/>
        <v>7</v>
      </c>
      <c r="BI30" s="101"/>
      <c r="BJ30" s="75">
        <v>7</v>
      </c>
      <c r="BK30" s="75">
        <v>5</v>
      </c>
      <c r="BL30" s="101">
        <v>5</v>
      </c>
      <c r="BM30" s="101"/>
      <c r="BN30" s="101">
        <f t="shared" si="7"/>
        <v>5</v>
      </c>
      <c r="BO30" s="75">
        <f t="shared" si="8"/>
        <v>175</v>
      </c>
      <c r="BP30" s="98">
        <f t="shared" si="9"/>
        <v>7.538461538461538</v>
      </c>
      <c r="BQ30" s="98">
        <f t="shared" si="10"/>
        <v>7.538461538461538</v>
      </c>
      <c r="BR30" s="96" t="str">
        <f t="shared" si="11"/>
        <v>Kh¸</v>
      </c>
      <c r="BS30" t="s">
        <v>460</v>
      </c>
      <c r="BU30">
        <v>175</v>
      </c>
      <c r="BV30" s="161">
        <v>25</v>
      </c>
      <c r="BW30" s="204"/>
      <c r="BX30" s="98">
        <f t="shared" si="12"/>
        <v>3.8461538461538463</v>
      </c>
    </row>
    <row r="31" spans="1:76" ht="15.75" customHeight="1">
      <c r="A31" s="165">
        <v>26</v>
      </c>
      <c r="B31" s="161">
        <v>26</v>
      </c>
      <c r="C31" s="22" t="s">
        <v>30</v>
      </c>
      <c r="D31" s="23" t="s">
        <v>29</v>
      </c>
      <c r="E31" s="366" t="s">
        <v>323</v>
      </c>
      <c r="F31" s="42">
        <v>7</v>
      </c>
      <c r="G31" s="42">
        <v>8</v>
      </c>
      <c r="H31" s="42">
        <v>8</v>
      </c>
      <c r="I31" s="42">
        <v>5</v>
      </c>
      <c r="J31" s="42"/>
      <c r="K31" s="102">
        <f t="shared" si="0"/>
        <v>6</v>
      </c>
      <c r="L31" s="101"/>
      <c r="M31" s="67">
        <v>7</v>
      </c>
      <c r="N31" s="67">
        <v>7</v>
      </c>
      <c r="O31" s="67">
        <v>7</v>
      </c>
      <c r="P31" s="67">
        <v>6</v>
      </c>
      <c r="Q31" s="67"/>
      <c r="R31" s="102">
        <f t="shared" si="1"/>
        <v>6</v>
      </c>
      <c r="S31" s="101"/>
      <c r="T31" s="42">
        <v>7</v>
      </c>
      <c r="U31" s="42">
        <v>7</v>
      </c>
      <c r="V31" s="41">
        <v>9</v>
      </c>
      <c r="W31" s="41">
        <v>7</v>
      </c>
      <c r="X31" s="42">
        <v>9</v>
      </c>
      <c r="Y31" s="42"/>
      <c r="Z31" s="102">
        <f t="shared" si="2"/>
        <v>9</v>
      </c>
      <c r="AA31" s="169"/>
      <c r="AB31" s="180"/>
      <c r="AC31" s="161">
        <v>26</v>
      </c>
      <c r="AD31" s="174">
        <v>7</v>
      </c>
      <c r="AE31" s="67">
        <v>6</v>
      </c>
      <c r="AF31" s="67">
        <v>7</v>
      </c>
      <c r="AG31" s="67">
        <v>7</v>
      </c>
      <c r="AH31" s="67">
        <v>8</v>
      </c>
      <c r="AI31" s="67">
        <v>6</v>
      </c>
      <c r="AJ31" s="67"/>
      <c r="AK31" s="102">
        <f t="shared" si="3"/>
        <v>6</v>
      </c>
      <c r="AL31" s="335"/>
      <c r="AM31" s="42">
        <v>7</v>
      </c>
      <c r="AN31" s="41">
        <v>8</v>
      </c>
      <c r="AO31" s="41">
        <v>7</v>
      </c>
      <c r="AP31" s="41">
        <v>8</v>
      </c>
      <c r="AQ31" s="41">
        <v>8</v>
      </c>
      <c r="AR31" s="42">
        <v>8</v>
      </c>
      <c r="AS31" s="42"/>
      <c r="AT31" s="102">
        <f t="shared" si="4"/>
        <v>8</v>
      </c>
      <c r="AU31" s="66"/>
      <c r="AV31" s="42">
        <v>8</v>
      </c>
      <c r="AW31" s="41">
        <v>8</v>
      </c>
      <c r="AX31" s="41">
        <v>8</v>
      </c>
      <c r="AY31" s="42">
        <v>7</v>
      </c>
      <c r="AZ31" s="42"/>
      <c r="BA31" s="102">
        <f t="shared" si="5"/>
        <v>7</v>
      </c>
      <c r="BB31" s="66"/>
      <c r="BC31" s="42">
        <v>9</v>
      </c>
      <c r="BD31" s="42">
        <v>7</v>
      </c>
      <c r="BE31" s="70">
        <v>6</v>
      </c>
      <c r="BF31" s="42">
        <v>6</v>
      </c>
      <c r="BG31" s="42"/>
      <c r="BH31" s="102">
        <f t="shared" si="6"/>
        <v>6</v>
      </c>
      <c r="BI31" s="101"/>
      <c r="BJ31" s="75">
        <v>5</v>
      </c>
      <c r="BK31" s="75">
        <v>8</v>
      </c>
      <c r="BL31" s="101">
        <v>7</v>
      </c>
      <c r="BM31" s="101"/>
      <c r="BN31" s="101">
        <f t="shared" si="7"/>
        <v>7</v>
      </c>
      <c r="BO31" s="75">
        <f t="shared" si="8"/>
        <v>163</v>
      </c>
      <c r="BP31" s="98">
        <f t="shared" si="9"/>
        <v>6.961538461538462</v>
      </c>
      <c r="BQ31" s="98">
        <f t="shared" si="10"/>
        <v>6.961538461538462</v>
      </c>
      <c r="BR31" s="96" t="str">
        <f t="shared" si="11"/>
        <v>TBK</v>
      </c>
      <c r="BU31">
        <v>163</v>
      </c>
      <c r="BV31" s="161">
        <v>26</v>
      </c>
      <c r="BW31" s="204"/>
      <c r="BX31" s="98">
        <f t="shared" si="12"/>
        <v>3.730769230769231</v>
      </c>
    </row>
    <row r="32" spans="1:76" ht="15" customHeight="1">
      <c r="A32" s="165">
        <v>27</v>
      </c>
      <c r="B32" s="161">
        <v>27</v>
      </c>
      <c r="C32" s="22" t="s">
        <v>166</v>
      </c>
      <c r="D32" s="23" t="s">
        <v>29</v>
      </c>
      <c r="E32" s="366" t="s">
        <v>324</v>
      </c>
      <c r="F32" s="42">
        <v>9</v>
      </c>
      <c r="G32" s="42">
        <v>8</v>
      </c>
      <c r="H32" s="42">
        <v>8</v>
      </c>
      <c r="I32" s="42">
        <v>8</v>
      </c>
      <c r="J32" s="42"/>
      <c r="K32" s="102">
        <f t="shared" si="0"/>
        <v>8</v>
      </c>
      <c r="L32" s="101"/>
      <c r="M32" s="67">
        <v>8</v>
      </c>
      <c r="N32" s="67">
        <v>8</v>
      </c>
      <c r="O32" s="67">
        <v>8</v>
      </c>
      <c r="P32" s="67">
        <v>8</v>
      </c>
      <c r="Q32" s="67"/>
      <c r="R32" s="102">
        <f t="shared" si="1"/>
        <v>8</v>
      </c>
      <c r="S32" s="101"/>
      <c r="T32" s="42">
        <v>7</v>
      </c>
      <c r="U32" s="42">
        <v>7</v>
      </c>
      <c r="V32" s="41">
        <v>9</v>
      </c>
      <c r="W32" s="41">
        <v>8</v>
      </c>
      <c r="X32" s="42">
        <v>8</v>
      </c>
      <c r="Y32" s="42"/>
      <c r="Z32" s="102">
        <f t="shared" si="2"/>
        <v>8</v>
      </c>
      <c r="AA32" s="169"/>
      <c r="AB32" s="180"/>
      <c r="AC32" s="161">
        <v>27</v>
      </c>
      <c r="AD32" s="174">
        <v>6</v>
      </c>
      <c r="AE32" s="67">
        <v>7</v>
      </c>
      <c r="AF32" s="67">
        <v>6</v>
      </c>
      <c r="AG32" s="67">
        <v>8</v>
      </c>
      <c r="AH32" s="67">
        <v>7</v>
      </c>
      <c r="AI32" s="67">
        <v>5</v>
      </c>
      <c r="AJ32" s="67"/>
      <c r="AK32" s="102">
        <f t="shared" si="3"/>
        <v>6</v>
      </c>
      <c r="AL32" s="335"/>
      <c r="AM32" s="42">
        <v>8</v>
      </c>
      <c r="AN32" s="41">
        <v>7</v>
      </c>
      <c r="AO32" s="41">
        <v>8</v>
      </c>
      <c r="AP32" s="41">
        <v>8</v>
      </c>
      <c r="AQ32" s="41">
        <v>8</v>
      </c>
      <c r="AR32" s="42">
        <v>9</v>
      </c>
      <c r="AS32" s="42"/>
      <c r="AT32" s="102">
        <f t="shared" si="4"/>
        <v>9</v>
      </c>
      <c r="AU32" s="66"/>
      <c r="AV32" s="42">
        <v>8</v>
      </c>
      <c r="AW32" s="41">
        <v>8</v>
      </c>
      <c r="AX32" s="41">
        <v>8</v>
      </c>
      <c r="AY32" s="42">
        <v>8</v>
      </c>
      <c r="AZ32" s="42"/>
      <c r="BA32" s="102">
        <f t="shared" si="5"/>
        <v>8</v>
      </c>
      <c r="BB32" s="66"/>
      <c r="BC32" s="42">
        <v>8</v>
      </c>
      <c r="BD32" s="42">
        <v>7</v>
      </c>
      <c r="BE32" s="70">
        <v>7</v>
      </c>
      <c r="BF32" s="42">
        <v>5</v>
      </c>
      <c r="BG32" s="42"/>
      <c r="BH32" s="102">
        <f t="shared" si="6"/>
        <v>6</v>
      </c>
      <c r="BI32" s="101"/>
      <c r="BJ32" s="75">
        <v>8</v>
      </c>
      <c r="BK32" s="75">
        <v>8</v>
      </c>
      <c r="BL32" s="101">
        <v>8</v>
      </c>
      <c r="BM32" s="101"/>
      <c r="BN32" s="101">
        <f t="shared" si="7"/>
        <v>8</v>
      </c>
      <c r="BO32" s="75">
        <f t="shared" si="8"/>
        <v>179</v>
      </c>
      <c r="BP32" s="98">
        <f t="shared" si="9"/>
        <v>7.576923076923077</v>
      </c>
      <c r="BQ32" s="98">
        <f t="shared" si="10"/>
        <v>7.576923076923077</v>
      </c>
      <c r="BR32" s="96" t="str">
        <f t="shared" si="11"/>
        <v>Kh¸</v>
      </c>
      <c r="BS32" t="s">
        <v>460</v>
      </c>
      <c r="BU32">
        <v>179</v>
      </c>
      <c r="BV32" s="161">
        <v>27</v>
      </c>
      <c r="BW32" s="204"/>
      <c r="BX32" s="98">
        <f t="shared" si="12"/>
        <v>3.8846153846153846</v>
      </c>
    </row>
    <row r="33" spans="1:76" ht="15.75" customHeight="1">
      <c r="A33" s="165">
        <v>28</v>
      </c>
      <c r="B33" s="161">
        <v>28</v>
      </c>
      <c r="C33" s="22" t="s">
        <v>17</v>
      </c>
      <c r="D33" s="23" t="s">
        <v>87</v>
      </c>
      <c r="E33" s="366" t="s">
        <v>325</v>
      </c>
      <c r="F33" s="42">
        <v>7</v>
      </c>
      <c r="G33" s="42">
        <v>8</v>
      </c>
      <c r="H33" s="42">
        <v>8</v>
      </c>
      <c r="I33" s="42">
        <v>7</v>
      </c>
      <c r="J33" s="42"/>
      <c r="K33" s="102">
        <f t="shared" si="0"/>
        <v>7</v>
      </c>
      <c r="L33" s="101"/>
      <c r="M33" s="67">
        <v>7</v>
      </c>
      <c r="N33" s="67">
        <v>7</v>
      </c>
      <c r="O33" s="67">
        <v>7</v>
      </c>
      <c r="P33" s="67">
        <v>7</v>
      </c>
      <c r="Q33" s="67"/>
      <c r="R33" s="102">
        <f t="shared" si="1"/>
        <v>7</v>
      </c>
      <c r="S33" s="101"/>
      <c r="T33" s="42">
        <v>7</v>
      </c>
      <c r="U33" s="42">
        <v>7</v>
      </c>
      <c r="V33" s="41">
        <v>7</v>
      </c>
      <c r="W33" s="41">
        <v>7</v>
      </c>
      <c r="X33" s="42">
        <v>7</v>
      </c>
      <c r="Y33" s="42"/>
      <c r="Z33" s="102">
        <f t="shared" si="2"/>
        <v>7</v>
      </c>
      <c r="AA33" s="169"/>
      <c r="AB33" s="180"/>
      <c r="AC33" s="161">
        <v>28</v>
      </c>
      <c r="AD33" s="174">
        <v>6</v>
      </c>
      <c r="AE33" s="67">
        <v>7</v>
      </c>
      <c r="AF33" s="67">
        <v>7</v>
      </c>
      <c r="AG33" s="67">
        <v>6</v>
      </c>
      <c r="AH33" s="67">
        <v>7</v>
      </c>
      <c r="AI33" s="67">
        <v>8</v>
      </c>
      <c r="AJ33" s="67"/>
      <c r="AK33" s="102">
        <f t="shared" si="3"/>
        <v>8</v>
      </c>
      <c r="AL33" s="335"/>
      <c r="AM33" s="42">
        <v>7</v>
      </c>
      <c r="AN33" s="41">
        <v>8</v>
      </c>
      <c r="AO33" s="41">
        <v>9</v>
      </c>
      <c r="AP33" s="41">
        <v>8</v>
      </c>
      <c r="AQ33" s="41">
        <v>8</v>
      </c>
      <c r="AR33" s="42">
        <v>9</v>
      </c>
      <c r="AS33" s="42"/>
      <c r="AT33" s="102">
        <f t="shared" si="4"/>
        <v>9</v>
      </c>
      <c r="AU33" s="66"/>
      <c r="AV33" s="42">
        <v>7</v>
      </c>
      <c r="AW33" s="41">
        <v>8</v>
      </c>
      <c r="AX33" s="41">
        <v>8</v>
      </c>
      <c r="AY33" s="42">
        <v>7</v>
      </c>
      <c r="AZ33" s="42"/>
      <c r="BA33" s="102">
        <f t="shared" si="5"/>
        <v>7</v>
      </c>
      <c r="BB33" s="66"/>
      <c r="BC33" s="42">
        <v>9</v>
      </c>
      <c r="BD33" s="42">
        <v>7</v>
      </c>
      <c r="BE33" s="41">
        <v>5</v>
      </c>
      <c r="BF33" s="42">
        <v>7</v>
      </c>
      <c r="BG33" s="42"/>
      <c r="BH33" s="102">
        <f t="shared" si="6"/>
        <v>7</v>
      </c>
      <c r="BI33" s="101"/>
      <c r="BJ33" s="75">
        <v>5</v>
      </c>
      <c r="BK33" s="75">
        <v>5</v>
      </c>
      <c r="BL33" s="101">
        <v>5</v>
      </c>
      <c r="BM33" s="101"/>
      <c r="BN33" s="101">
        <f t="shared" si="7"/>
        <v>5</v>
      </c>
      <c r="BO33" s="75">
        <f t="shared" si="8"/>
        <v>176</v>
      </c>
      <c r="BP33" s="98">
        <f t="shared" si="9"/>
        <v>7.576923076923077</v>
      </c>
      <c r="BQ33" s="98">
        <f t="shared" si="10"/>
        <v>7.576923076923077</v>
      </c>
      <c r="BR33" s="96" t="str">
        <f t="shared" si="11"/>
        <v>Kh¸</v>
      </c>
      <c r="BU33">
        <v>176</v>
      </c>
      <c r="BV33" s="161">
        <v>28</v>
      </c>
      <c r="BW33" s="204"/>
      <c r="BX33" s="98">
        <f t="shared" si="12"/>
        <v>3.6153846153846154</v>
      </c>
    </row>
    <row r="34" spans="1:76" ht="15.75" customHeight="1">
      <c r="A34" s="165">
        <v>29</v>
      </c>
      <c r="B34" s="161">
        <v>29</v>
      </c>
      <c r="C34" s="22" t="s">
        <v>88</v>
      </c>
      <c r="D34" s="23" t="s">
        <v>16</v>
      </c>
      <c r="E34" s="366" t="s">
        <v>326</v>
      </c>
      <c r="F34" s="42">
        <v>7</v>
      </c>
      <c r="G34" s="42">
        <v>7</v>
      </c>
      <c r="H34" s="42">
        <v>8</v>
      </c>
      <c r="I34" s="42">
        <v>7</v>
      </c>
      <c r="J34" s="42"/>
      <c r="K34" s="102">
        <f t="shared" si="0"/>
        <v>7</v>
      </c>
      <c r="L34" s="101"/>
      <c r="M34" s="67">
        <v>7</v>
      </c>
      <c r="N34" s="67">
        <v>7</v>
      </c>
      <c r="O34" s="67">
        <v>7</v>
      </c>
      <c r="P34" s="67">
        <v>5</v>
      </c>
      <c r="Q34" s="67"/>
      <c r="R34" s="102">
        <f t="shared" si="1"/>
        <v>6</v>
      </c>
      <c r="S34" s="101"/>
      <c r="T34" s="42">
        <v>7</v>
      </c>
      <c r="U34" s="42">
        <v>7</v>
      </c>
      <c r="V34" s="41">
        <v>7</v>
      </c>
      <c r="W34" s="41">
        <v>8</v>
      </c>
      <c r="X34" s="42">
        <v>8</v>
      </c>
      <c r="Y34" s="42"/>
      <c r="Z34" s="102">
        <f t="shared" si="2"/>
        <v>8</v>
      </c>
      <c r="AA34" s="169"/>
      <c r="AB34" s="180"/>
      <c r="AC34" s="161">
        <v>29</v>
      </c>
      <c r="AD34" s="174">
        <v>6</v>
      </c>
      <c r="AE34" s="67">
        <v>6</v>
      </c>
      <c r="AF34" s="67">
        <v>7</v>
      </c>
      <c r="AG34" s="67">
        <v>7</v>
      </c>
      <c r="AH34" s="67">
        <v>6</v>
      </c>
      <c r="AI34" s="124">
        <v>1</v>
      </c>
      <c r="AJ34" s="67">
        <v>7</v>
      </c>
      <c r="AK34" s="104">
        <f t="shared" si="3"/>
        <v>3</v>
      </c>
      <c r="AL34" s="335">
        <f>ROUND((SUM(AD34:AH34)/5*0.3+MAX(AI34:AJ34)*0.7),0)</f>
        <v>7</v>
      </c>
      <c r="AM34" s="42">
        <v>7</v>
      </c>
      <c r="AN34" s="41">
        <v>6</v>
      </c>
      <c r="AO34" s="41">
        <v>8</v>
      </c>
      <c r="AP34" s="41">
        <v>8</v>
      </c>
      <c r="AQ34" s="41">
        <v>8</v>
      </c>
      <c r="AR34" s="42">
        <v>7</v>
      </c>
      <c r="AS34" s="42"/>
      <c r="AT34" s="102">
        <f t="shared" si="4"/>
        <v>7</v>
      </c>
      <c r="AU34" s="66"/>
      <c r="AV34" s="42">
        <v>7</v>
      </c>
      <c r="AW34" s="41">
        <v>7</v>
      </c>
      <c r="AX34" s="41">
        <v>8</v>
      </c>
      <c r="AY34" s="42">
        <v>7</v>
      </c>
      <c r="AZ34" s="42"/>
      <c r="BA34" s="102">
        <f t="shared" si="5"/>
        <v>7</v>
      </c>
      <c r="BB34" s="66"/>
      <c r="BC34" s="42">
        <v>8</v>
      </c>
      <c r="BD34" s="42">
        <v>5</v>
      </c>
      <c r="BE34" s="41">
        <v>6</v>
      </c>
      <c r="BF34" s="42">
        <v>5</v>
      </c>
      <c r="BG34" s="42"/>
      <c r="BH34" s="102">
        <f t="shared" si="6"/>
        <v>5</v>
      </c>
      <c r="BI34" s="101"/>
      <c r="BJ34" s="75">
        <v>5</v>
      </c>
      <c r="BK34" s="75">
        <v>6</v>
      </c>
      <c r="BL34" s="101">
        <v>5</v>
      </c>
      <c r="BM34" s="101"/>
      <c r="BN34" s="101">
        <f t="shared" si="7"/>
        <v>5</v>
      </c>
      <c r="BO34" s="75">
        <f t="shared" si="8"/>
        <v>142</v>
      </c>
      <c r="BP34" s="98">
        <f t="shared" si="9"/>
        <v>6.038461538461538</v>
      </c>
      <c r="BQ34" s="98">
        <f t="shared" si="10"/>
        <v>6.8076923076923075</v>
      </c>
      <c r="BR34" s="96" t="str">
        <f t="shared" si="11"/>
        <v>TBK</v>
      </c>
      <c r="BT34" t="s">
        <v>296</v>
      </c>
      <c r="BU34">
        <v>142</v>
      </c>
      <c r="BV34" s="161">
        <v>29</v>
      </c>
      <c r="BW34" s="204"/>
      <c r="BX34" s="98">
        <f t="shared" si="12"/>
        <v>4.730769230769231</v>
      </c>
    </row>
    <row r="35" spans="1:76" ht="15" customHeight="1">
      <c r="A35" s="165">
        <v>30</v>
      </c>
      <c r="B35" s="161">
        <v>30</v>
      </c>
      <c r="C35" s="22" t="s">
        <v>14</v>
      </c>
      <c r="D35" s="23" t="s">
        <v>38</v>
      </c>
      <c r="E35" s="366" t="s">
        <v>327</v>
      </c>
      <c r="F35" s="42">
        <v>7</v>
      </c>
      <c r="G35" s="42">
        <v>7</v>
      </c>
      <c r="H35" s="42">
        <v>6</v>
      </c>
      <c r="I35" s="42">
        <v>7</v>
      </c>
      <c r="J35" s="42"/>
      <c r="K35" s="102">
        <f t="shared" si="0"/>
        <v>7</v>
      </c>
      <c r="L35" s="101"/>
      <c r="M35" s="67">
        <v>7</v>
      </c>
      <c r="N35" s="67">
        <v>7</v>
      </c>
      <c r="O35" s="67">
        <v>7</v>
      </c>
      <c r="P35" s="67">
        <v>8</v>
      </c>
      <c r="Q35" s="67"/>
      <c r="R35" s="102">
        <f t="shared" si="1"/>
        <v>8</v>
      </c>
      <c r="S35" s="101"/>
      <c r="T35" s="42">
        <v>7</v>
      </c>
      <c r="U35" s="42">
        <v>8</v>
      </c>
      <c r="V35" s="41">
        <v>7</v>
      </c>
      <c r="W35" s="41">
        <v>7</v>
      </c>
      <c r="X35" s="42">
        <v>8</v>
      </c>
      <c r="Y35" s="42"/>
      <c r="Z35" s="102">
        <f t="shared" si="2"/>
        <v>8</v>
      </c>
      <c r="AA35" s="169"/>
      <c r="AB35" s="180"/>
      <c r="AC35" s="161">
        <v>30</v>
      </c>
      <c r="AD35" s="174">
        <v>7</v>
      </c>
      <c r="AE35" s="67">
        <v>5</v>
      </c>
      <c r="AF35" s="67">
        <v>7</v>
      </c>
      <c r="AG35" s="67">
        <v>7</v>
      </c>
      <c r="AH35" s="67">
        <v>6</v>
      </c>
      <c r="AI35" s="67">
        <v>8</v>
      </c>
      <c r="AJ35" s="67"/>
      <c r="AK35" s="102">
        <f t="shared" si="3"/>
        <v>8</v>
      </c>
      <c r="AL35" s="335"/>
      <c r="AM35" s="42">
        <v>6</v>
      </c>
      <c r="AN35" s="41">
        <v>7</v>
      </c>
      <c r="AO35" s="41">
        <v>6</v>
      </c>
      <c r="AP35" s="41">
        <v>8</v>
      </c>
      <c r="AQ35" s="41">
        <v>8</v>
      </c>
      <c r="AR35" s="42">
        <v>7</v>
      </c>
      <c r="AS35" s="42"/>
      <c r="AT35" s="102">
        <f t="shared" si="4"/>
        <v>7</v>
      </c>
      <c r="AU35" s="66"/>
      <c r="AV35" s="42">
        <v>8</v>
      </c>
      <c r="AW35" s="41">
        <v>8</v>
      </c>
      <c r="AX35" s="41">
        <v>7</v>
      </c>
      <c r="AY35" s="42">
        <v>6</v>
      </c>
      <c r="AZ35" s="42"/>
      <c r="BA35" s="102">
        <f t="shared" si="5"/>
        <v>7</v>
      </c>
      <c r="BB35" s="66"/>
      <c r="BC35" s="42">
        <v>8</v>
      </c>
      <c r="BD35" s="42">
        <v>8</v>
      </c>
      <c r="BE35" s="41">
        <v>6</v>
      </c>
      <c r="BF35" s="42">
        <v>6</v>
      </c>
      <c r="BG35" s="42"/>
      <c r="BH35" s="102">
        <f t="shared" si="6"/>
        <v>6</v>
      </c>
      <c r="BI35" s="101"/>
      <c r="BJ35" s="75">
        <v>6</v>
      </c>
      <c r="BK35" s="75">
        <v>5</v>
      </c>
      <c r="BL35" s="101">
        <v>5</v>
      </c>
      <c r="BM35" s="101"/>
      <c r="BN35" s="101">
        <f t="shared" si="7"/>
        <v>5</v>
      </c>
      <c r="BO35" s="75">
        <f t="shared" si="8"/>
        <v>173</v>
      </c>
      <c r="BP35" s="98">
        <f t="shared" si="9"/>
        <v>7.346153846153846</v>
      </c>
      <c r="BQ35" s="98">
        <f t="shared" si="10"/>
        <v>7.346153846153846</v>
      </c>
      <c r="BR35" s="96" t="str">
        <f t="shared" si="11"/>
        <v>Kh¸</v>
      </c>
      <c r="BU35">
        <v>173</v>
      </c>
      <c r="BV35" s="161">
        <v>30</v>
      </c>
      <c r="BW35" s="204"/>
      <c r="BX35" s="98">
        <f t="shared" si="12"/>
        <v>3.3846153846153846</v>
      </c>
    </row>
    <row r="36" spans="1:76" ht="15.75" customHeight="1">
      <c r="A36" s="165">
        <v>31</v>
      </c>
      <c r="B36" s="161">
        <v>31</v>
      </c>
      <c r="C36" s="22" t="s">
        <v>17</v>
      </c>
      <c r="D36" s="121" t="s">
        <v>159</v>
      </c>
      <c r="E36" s="366" t="s">
        <v>328</v>
      </c>
      <c r="F36" s="42">
        <v>7</v>
      </c>
      <c r="G36" s="42">
        <v>6</v>
      </c>
      <c r="H36" s="42">
        <v>6</v>
      </c>
      <c r="I36" s="42">
        <v>8</v>
      </c>
      <c r="J36" s="42"/>
      <c r="K36" s="102">
        <f t="shared" si="0"/>
        <v>8</v>
      </c>
      <c r="L36" s="101"/>
      <c r="M36" s="67">
        <v>7</v>
      </c>
      <c r="N36" s="67">
        <v>7</v>
      </c>
      <c r="O36" s="67">
        <v>8</v>
      </c>
      <c r="P36" s="67">
        <v>7</v>
      </c>
      <c r="Q36" s="67"/>
      <c r="R36" s="102">
        <f t="shared" si="1"/>
        <v>7</v>
      </c>
      <c r="S36" s="101"/>
      <c r="T36" s="42">
        <v>8</v>
      </c>
      <c r="U36" s="42">
        <v>7</v>
      </c>
      <c r="V36" s="41">
        <v>9</v>
      </c>
      <c r="W36" s="41">
        <v>7</v>
      </c>
      <c r="X36" s="42">
        <v>7</v>
      </c>
      <c r="Y36" s="42"/>
      <c r="Z36" s="102">
        <f t="shared" si="2"/>
        <v>7</v>
      </c>
      <c r="AA36" s="169"/>
      <c r="AB36" s="180"/>
      <c r="AC36" s="161">
        <v>31</v>
      </c>
      <c r="AD36" s="174">
        <v>7</v>
      </c>
      <c r="AE36" s="67">
        <v>6</v>
      </c>
      <c r="AF36" s="67">
        <v>7</v>
      </c>
      <c r="AG36" s="67">
        <v>8</v>
      </c>
      <c r="AH36" s="67">
        <v>6</v>
      </c>
      <c r="AI36" s="67">
        <v>7</v>
      </c>
      <c r="AJ36" s="67"/>
      <c r="AK36" s="102">
        <f t="shared" si="3"/>
        <v>7</v>
      </c>
      <c r="AL36" s="335"/>
      <c r="AM36" s="42">
        <v>7</v>
      </c>
      <c r="AN36" s="41">
        <v>8</v>
      </c>
      <c r="AO36" s="41">
        <v>7</v>
      </c>
      <c r="AP36" s="41">
        <v>9</v>
      </c>
      <c r="AQ36" s="41">
        <v>8</v>
      </c>
      <c r="AR36" s="42">
        <v>7</v>
      </c>
      <c r="AS36" s="42"/>
      <c r="AT36" s="102">
        <f t="shared" si="4"/>
        <v>7</v>
      </c>
      <c r="AU36" s="66"/>
      <c r="AV36" s="42">
        <v>7</v>
      </c>
      <c r="AW36" s="41">
        <v>8</v>
      </c>
      <c r="AX36" s="41">
        <v>8</v>
      </c>
      <c r="AY36" s="42">
        <v>6</v>
      </c>
      <c r="AZ36" s="42"/>
      <c r="BA36" s="102">
        <f t="shared" si="5"/>
        <v>7</v>
      </c>
      <c r="BB36" s="66"/>
      <c r="BC36" s="42">
        <v>8</v>
      </c>
      <c r="BD36" s="42">
        <v>7</v>
      </c>
      <c r="BE36" s="41">
        <v>6</v>
      </c>
      <c r="BF36" s="42">
        <v>5</v>
      </c>
      <c r="BG36" s="42"/>
      <c r="BH36" s="102">
        <f t="shared" si="6"/>
        <v>6</v>
      </c>
      <c r="BI36" s="101"/>
      <c r="BJ36" s="75">
        <v>5</v>
      </c>
      <c r="BK36" s="75">
        <v>5</v>
      </c>
      <c r="BL36" s="101">
        <v>5</v>
      </c>
      <c r="BM36" s="101"/>
      <c r="BN36" s="101">
        <f t="shared" si="7"/>
        <v>5</v>
      </c>
      <c r="BO36" s="75">
        <f t="shared" si="8"/>
        <v>164</v>
      </c>
      <c r="BP36" s="98">
        <f t="shared" si="9"/>
        <v>7</v>
      </c>
      <c r="BQ36" s="98">
        <f t="shared" si="10"/>
        <v>7</v>
      </c>
      <c r="BR36" s="96" t="str">
        <f t="shared" si="11"/>
        <v>Kh¸</v>
      </c>
      <c r="BU36">
        <v>164</v>
      </c>
      <c r="BV36" s="161">
        <v>31</v>
      </c>
      <c r="BW36" s="204"/>
      <c r="BX36" s="98">
        <f t="shared" si="12"/>
        <v>3.230769230769231</v>
      </c>
    </row>
    <row r="37" spans="1:76" ht="14.25" customHeight="1">
      <c r="A37" s="165">
        <v>32</v>
      </c>
      <c r="B37" s="161">
        <v>32</v>
      </c>
      <c r="C37" s="22" t="s">
        <v>40</v>
      </c>
      <c r="D37" s="23" t="s">
        <v>15</v>
      </c>
      <c r="E37" s="366" t="s">
        <v>329</v>
      </c>
      <c r="F37" s="42">
        <v>6</v>
      </c>
      <c r="G37" s="42">
        <v>7</v>
      </c>
      <c r="H37" s="42">
        <v>6</v>
      </c>
      <c r="I37" s="42">
        <v>6</v>
      </c>
      <c r="J37" s="42"/>
      <c r="K37" s="102">
        <f t="shared" si="0"/>
        <v>6</v>
      </c>
      <c r="L37" s="101"/>
      <c r="M37" s="67">
        <v>7</v>
      </c>
      <c r="N37" s="67">
        <v>7</v>
      </c>
      <c r="O37" s="67">
        <v>7</v>
      </c>
      <c r="P37" s="67">
        <v>8</v>
      </c>
      <c r="Q37" s="67"/>
      <c r="R37" s="102">
        <f t="shared" si="1"/>
        <v>8</v>
      </c>
      <c r="S37" s="101"/>
      <c r="T37" s="42">
        <v>7</v>
      </c>
      <c r="U37" s="42">
        <v>8</v>
      </c>
      <c r="V37" s="41">
        <v>7</v>
      </c>
      <c r="W37" s="41">
        <v>7</v>
      </c>
      <c r="X37" s="42">
        <v>8</v>
      </c>
      <c r="Y37" s="42"/>
      <c r="Z37" s="102">
        <f t="shared" si="2"/>
        <v>8</v>
      </c>
      <c r="AA37" s="169"/>
      <c r="AB37" s="180"/>
      <c r="AC37" s="161">
        <v>32</v>
      </c>
      <c r="AD37" s="174">
        <v>6</v>
      </c>
      <c r="AE37" s="67">
        <v>7</v>
      </c>
      <c r="AF37" s="67">
        <v>7</v>
      </c>
      <c r="AG37" s="67">
        <v>7</v>
      </c>
      <c r="AH37" s="67">
        <v>6</v>
      </c>
      <c r="AI37" s="67">
        <v>8</v>
      </c>
      <c r="AJ37" s="67"/>
      <c r="AK37" s="102">
        <f t="shared" si="3"/>
        <v>8</v>
      </c>
      <c r="AL37" s="335"/>
      <c r="AM37" s="42">
        <v>8</v>
      </c>
      <c r="AN37" s="41">
        <v>8</v>
      </c>
      <c r="AO37" s="41">
        <v>9</v>
      </c>
      <c r="AP37" s="41">
        <v>7</v>
      </c>
      <c r="AQ37" s="41">
        <v>8</v>
      </c>
      <c r="AR37" s="42">
        <v>9</v>
      </c>
      <c r="AS37" s="42"/>
      <c r="AT37" s="102">
        <f t="shared" si="4"/>
        <v>9</v>
      </c>
      <c r="AU37" s="66"/>
      <c r="AV37" s="42">
        <v>7</v>
      </c>
      <c r="AW37" s="41">
        <v>7</v>
      </c>
      <c r="AX37" s="41">
        <v>8</v>
      </c>
      <c r="AY37" s="42">
        <v>8</v>
      </c>
      <c r="AZ37" s="42"/>
      <c r="BA37" s="102">
        <f t="shared" si="5"/>
        <v>8</v>
      </c>
      <c r="BB37" s="66"/>
      <c r="BC37" s="42">
        <v>8</v>
      </c>
      <c r="BD37" s="42">
        <v>9</v>
      </c>
      <c r="BE37" s="41">
        <v>8</v>
      </c>
      <c r="BF37" s="42">
        <v>10</v>
      </c>
      <c r="BG37" s="42"/>
      <c r="BH37" s="102">
        <f t="shared" si="6"/>
        <v>10</v>
      </c>
      <c r="BI37" s="101"/>
      <c r="BJ37" s="75">
        <v>5</v>
      </c>
      <c r="BK37" s="75">
        <v>6</v>
      </c>
      <c r="BL37" s="101">
        <v>5</v>
      </c>
      <c r="BM37" s="101"/>
      <c r="BN37" s="101">
        <f t="shared" si="7"/>
        <v>5</v>
      </c>
      <c r="BO37" s="75">
        <f t="shared" si="8"/>
        <v>183</v>
      </c>
      <c r="BP37" s="98">
        <f t="shared" si="9"/>
        <v>8.192307692307692</v>
      </c>
      <c r="BQ37" s="98">
        <f t="shared" si="10"/>
        <v>8.192307692307692</v>
      </c>
      <c r="BR37" s="96" t="str">
        <f t="shared" si="11"/>
        <v>Giái</v>
      </c>
      <c r="BU37">
        <v>183</v>
      </c>
      <c r="BV37" s="161">
        <v>32</v>
      </c>
      <c r="BW37" s="204"/>
      <c r="BX37" s="98">
        <f t="shared" si="12"/>
        <v>3.8846153846153846</v>
      </c>
    </row>
    <row r="38" spans="1:76" ht="15.75" customHeight="1">
      <c r="A38" s="165">
        <v>33</v>
      </c>
      <c r="B38" s="161">
        <v>33</v>
      </c>
      <c r="C38" s="22" t="s">
        <v>30</v>
      </c>
      <c r="D38" s="23" t="s">
        <v>31</v>
      </c>
      <c r="E38" s="366" t="s">
        <v>330</v>
      </c>
      <c r="F38" s="42">
        <v>7</v>
      </c>
      <c r="G38" s="42">
        <v>6</v>
      </c>
      <c r="H38" s="42">
        <v>5</v>
      </c>
      <c r="I38" s="42">
        <v>5</v>
      </c>
      <c r="J38" s="42"/>
      <c r="K38" s="102">
        <f t="shared" si="0"/>
        <v>5</v>
      </c>
      <c r="L38" s="101"/>
      <c r="M38" s="67">
        <v>7</v>
      </c>
      <c r="N38" s="67">
        <v>7</v>
      </c>
      <c r="O38" s="67">
        <v>6</v>
      </c>
      <c r="P38" s="67">
        <v>6</v>
      </c>
      <c r="Q38" s="67"/>
      <c r="R38" s="102">
        <f t="shared" si="1"/>
        <v>6</v>
      </c>
      <c r="S38" s="101"/>
      <c r="T38" s="42">
        <v>6</v>
      </c>
      <c r="U38" s="42">
        <v>7</v>
      </c>
      <c r="V38" s="41">
        <v>8</v>
      </c>
      <c r="W38" s="41">
        <v>7</v>
      </c>
      <c r="X38" s="42">
        <v>7</v>
      </c>
      <c r="Y38" s="42"/>
      <c r="Z38" s="102">
        <f t="shared" si="2"/>
        <v>7</v>
      </c>
      <c r="AA38" s="169"/>
      <c r="AB38" s="180"/>
      <c r="AC38" s="161">
        <v>33</v>
      </c>
      <c r="AD38" s="174">
        <v>6</v>
      </c>
      <c r="AE38" s="67">
        <v>6</v>
      </c>
      <c r="AF38" s="67">
        <v>7</v>
      </c>
      <c r="AG38" s="67">
        <v>7</v>
      </c>
      <c r="AH38" s="67">
        <v>7</v>
      </c>
      <c r="AI38" s="67">
        <v>8</v>
      </c>
      <c r="AJ38" s="67"/>
      <c r="AK38" s="102">
        <f t="shared" si="3"/>
        <v>8</v>
      </c>
      <c r="AL38" s="335"/>
      <c r="AM38" s="42">
        <v>8</v>
      </c>
      <c r="AN38" s="41">
        <v>7</v>
      </c>
      <c r="AO38" s="41">
        <v>8</v>
      </c>
      <c r="AP38" s="41">
        <v>8</v>
      </c>
      <c r="AQ38" s="41">
        <v>8</v>
      </c>
      <c r="AR38" s="42">
        <v>6</v>
      </c>
      <c r="AS38" s="42"/>
      <c r="AT38" s="102">
        <f t="shared" si="4"/>
        <v>7</v>
      </c>
      <c r="AU38" s="66"/>
      <c r="AV38" s="42">
        <v>8</v>
      </c>
      <c r="AW38" s="41">
        <v>7</v>
      </c>
      <c r="AX38" s="41">
        <v>8</v>
      </c>
      <c r="AY38" s="42">
        <v>7</v>
      </c>
      <c r="AZ38" s="42"/>
      <c r="BA38" s="102">
        <f t="shared" si="5"/>
        <v>7</v>
      </c>
      <c r="BB38" s="66"/>
      <c r="BC38" s="42">
        <v>9</v>
      </c>
      <c r="BD38" s="42">
        <v>7</v>
      </c>
      <c r="BE38" s="41">
        <v>6</v>
      </c>
      <c r="BF38" s="42">
        <v>6</v>
      </c>
      <c r="BG38" s="42"/>
      <c r="BH38" s="102">
        <f t="shared" si="6"/>
        <v>6</v>
      </c>
      <c r="BI38" s="101"/>
      <c r="BJ38" s="75">
        <v>5</v>
      </c>
      <c r="BK38" s="75">
        <v>5</v>
      </c>
      <c r="BL38" s="101">
        <v>4</v>
      </c>
      <c r="BM38" s="101"/>
      <c r="BN38" s="105">
        <f t="shared" si="7"/>
        <v>4</v>
      </c>
      <c r="BO38" s="75">
        <f t="shared" si="8"/>
        <v>157</v>
      </c>
      <c r="BP38" s="98">
        <f aca="true" t="shared" si="13" ref="BP38:BP58">(K38*3+R38*3+Z38*4+AK38*5+AT38*5+BA38*3+BH38*3)/26</f>
        <v>6.730769230769231</v>
      </c>
      <c r="BQ38" s="98">
        <f t="shared" si="10"/>
        <v>6.730769230769231</v>
      </c>
      <c r="BR38" s="96" t="str">
        <f t="shared" si="11"/>
        <v>TBK</v>
      </c>
      <c r="BU38">
        <v>157</v>
      </c>
      <c r="BV38" s="161">
        <v>33</v>
      </c>
      <c r="BW38" s="204"/>
      <c r="BX38" s="98">
        <f t="shared" si="12"/>
        <v>3.230769230769231</v>
      </c>
    </row>
    <row r="39" spans="1:76" ht="14.25" customHeight="1">
      <c r="A39" s="165">
        <v>34</v>
      </c>
      <c r="B39" s="161">
        <v>34</v>
      </c>
      <c r="C39" s="22" t="s">
        <v>90</v>
      </c>
      <c r="D39" s="23" t="s">
        <v>91</v>
      </c>
      <c r="E39" s="366" t="s">
        <v>331</v>
      </c>
      <c r="F39" s="42">
        <v>7</v>
      </c>
      <c r="G39" s="42">
        <v>6</v>
      </c>
      <c r="H39" s="42">
        <v>6</v>
      </c>
      <c r="I39" s="42">
        <v>8</v>
      </c>
      <c r="J39" s="42"/>
      <c r="K39" s="102">
        <f t="shared" si="0"/>
        <v>8</v>
      </c>
      <c r="L39" s="101"/>
      <c r="M39" s="67">
        <v>7</v>
      </c>
      <c r="N39" s="67">
        <v>6</v>
      </c>
      <c r="O39" s="67">
        <v>7</v>
      </c>
      <c r="P39" s="67">
        <v>8</v>
      </c>
      <c r="Q39" s="67"/>
      <c r="R39" s="102">
        <f t="shared" si="1"/>
        <v>8</v>
      </c>
      <c r="S39" s="101"/>
      <c r="T39" s="42">
        <v>7</v>
      </c>
      <c r="U39" s="42">
        <v>8</v>
      </c>
      <c r="V39" s="41">
        <v>7</v>
      </c>
      <c r="W39" s="41">
        <v>7</v>
      </c>
      <c r="X39" s="42">
        <v>9</v>
      </c>
      <c r="Y39" s="42"/>
      <c r="Z39" s="102">
        <f t="shared" si="2"/>
        <v>8</v>
      </c>
      <c r="AA39" s="169"/>
      <c r="AB39" s="180"/>
      <c r="AC39" s="161">
        <v>34</v>
      </c>
      <c r="AD39" s="174">
        <v>5</v>
      </c>
      <c r="AE39" s="67">
        <v>6</v>
      </c>
      <c r="AF39" s="67">
        <v>6</v>
      </c>
      <c r="AG39" s="67">
        <v>8</v>
      </c>
      <c r="AH39" s="67">
        <v>7</v>
      </c>
      <c r="AI39" s="67">
        <v>8</v>
      </c>
      <c r="AJ39" s="67"/>
      <c r="AK39" s="102">
        <f t="shared" si="3"/>
        <v>8</v>
      </c>
      <c r="AL39" s="335"/>
      <c r="AM39" s="42">
        <v>8</v>
      </c>
      <c r="AN39" s="41">
        <v>8</v>
      </c>
      <c r="AO39" s="41">
        <v>7</v>
      </c>
      <c r="AP39" s="41">
        <v>9</v>
      </c>
      <c r="AQ39" s="41">
        <v>8</v>
      </c>
      <c r="AR39" s="42">
        <v>8</v>
      </c>
      <c r="AS39" s="42"/>
      <c r="AT39" s="102">
        <f t="shared" si="4"/>
        <v>8</v>
      </c>
      <c r="AU39" s="66"/>
      <c r="AV39" s="42">
        <v>7</v>
      </c>
      <c r="AW39" s="41">
        <v>8</v>
      </c>
      <c r="AX39" s="41">
        <v>8</v>
      </c>
      <c r="AY39" s="42">
        <v>8</v>
      </c>
      <c r="AZ39" s="42"/>
      <c r="BA39" s="102">
        <f t="shared" si="5"/>
        <v>8</v>
      </c>
      <c r="BB39" s="66"/>
      <c r="BC39" s="42">
        <v>8</v>
      </c>
      <c r="BD39" s="42">
        <v>8</v>
      </c>
      <c r="BE39" s="41">
        <v>5</v>
      </c>
      <c r="BF39" s="42">
        <v>5</v>
      </c>
      <c r="BG39" s="42"/>
      <c r="BH39" s="102">
        <f t="shared" si="6"/>
        <v>6</v>
      </c>
      <c r="BI39" s="101"/>
      <c r="BJ39" s="75">
        <v>6</v>
      </c>
      <c r="BK39" s="75">
        <v>8</v>
      </c>
      <c r="BL39" s="101">
        <v>7</v>
      </c>
      <c r="BM39" s="101"/>
      <c r="BN39" s="101">
        <f t="shared" si="7"/>
        <v>7</v>
      </c>
      <c r="BO39" s="75">
        <f t="shared" si="8"/>
        <v>184</v>
      </c>
      <c r="BP39" s="98">
        <f t="shared" si="13"/>
        <v>7.769230769230769</v>
      </c>
      <c r="BQ39" s="98">
        <f t="shared" si="10"/>
        <v>7.769230769230769</v>
      </c>
      <c r="BR39" s="96" t="str">
        <f t="shared" si="11"/>
        <v>Kh¸</v>
      </c>
      <c r="BU39">
        <v>184</v>
      </c>
      <c r="BV39" s="161">
        <v>34</v>
      </c>
      <c r="BW39" s="204"/>
      <c r="BX39" s="98">
        <f t="shared" si="12"/>
        <v>3.6923076923076925</v>
      </c>
    </row>
    <row r="40" spans="1:76" ht="14.25" customHeight="1">
      <c r="A40" s="165">
        <v>35</v>
      </c>
      <c r="B40" s="161">
        <v>35</v>
      </c>
      <c r="C40" s="22" t="s">
        <v>92</v>
      </c>
      <c r="D40" s="23" t="s">
        <v>32</v>
      </c>
      <c r="E40" s="366" t="s">
        <v>332</v>
      </c>
      <c r="F40" s="42">
        <v>7</v>
      </c>
      <c r="G40" s="42">
        <v>7</v>
      </c>
      <c r="H40" s="42">
        <v>8</v>
      </c>
      <c r="I40" s="42">
        <v>4</v>
      </c>
      <c r="J40" s="42"/>
      <c r="K40" s="102">
        <f t="shared" si="0"/>
        <v>5</v>
      </c>
      <c r="L40" s="101"/>
      <c r="M40" s="67">
        <v>6</v>
      </c>
      <c r="N40" s="67">
        <v>7</v>
      </c>
      <c r="O40" s="67">
        <v>8</v>
      </c>
      <c r="P40" s="67">
        <v>9</v>
      </c>
      <c r="Q40" s="67"/>
      <c r="R40" s="102">
        <f t="shared" si="1"/>
        <v>8</v>
      </c>
      <c r="S40" s="101"/>
      <c r="T40" s="42">
        <v>8</v>
      </c>
      <c r="U40" s="42">
        <v>8</v>
      </c>
      <c r="V40" s="41">
        <v>7</v>
      </c>
      <c r="W40" s="41">
        <v>8</v>
      </c>
      <c r="X40" s="42">
        <v>7</v>
      </c>
      <c r="Y40" s="42"/>
      <c r="Z40" s="102">
        <f t="shared" si="2"/>
        <v>7</v>
      </c>
      <c r="AA40" s="169"/>
      <c r="AB40" s="180"/>
      <c r="AC40" s="161">
        <v>35</v>
      </c>
      <c r="AD40" s="174">
        <v>6</v>
      </c>
      <c r="AE40" s="67">
        <v>6</v>
      </c>
      <c r="AF40" s="67">
        <v>7</v>
      </c>
      <c r="AG40" s="67">
        <v>7</v>
      </c>
      <c r="AH40" s="67">
        <v>7</v>
      </c>
      <c r="AI40" s="67">
        <v>7</v>
      </c>
      <c r="AJ40" s="67"/>
      <c r="AK40" s="102">
        <f t="shared" si="3"/>
        <v>7</v>
      </c>
      <c r="AL40" s="335"/>
      <c r="AM40" s="42">
        <v>8</v>
      </c>
      <c r="AN40" s="41">
        <v>7</v>
      </c>
      <c r="AO40" s="41">
        <v>8</v>
      </c>
      <c r="AP40" s="41">
        <v>8</v>
      </c>
      <c r="AQ40" s="41">
        <v>9</v>
      </c>
      <c r="AR40" s="42">
        <v>7</v>
      </c>
      <c r="AS40" s="42"/>
      <c r="AT40" s="102">
        <f t="shared" si="4"/>
        <v>7</v>
      </c>
      <c r="AU40" s="66"/>
      <c r="AV40" s="42">
        <v>7</v>
      </c>
      <c r="AW40" s="41">
        <v>8</v>
      </c>
      <c r="AX40" s="41">
        <v>8</v>
      </c>
      <c r="AY40" s="42">
        <v>6</v>
      </c>
      <c r="AZ40" s="42"/>
      <c r="BA40" s="102">
        <f t="shared" si="5"/>
        <v>7</v>
      </c>
      <c r="BB40" s="66"/>
      <c r="BC40" s="42">
        <v>8</v>
      </c>
      <c r="BD40" s="42">
        <v>7</v>
      </c>
      <c r="BE40" s="41">
        <v>6</v>
      </c>
      <c r="BF40" s="42">
        <v>5</v>
      </c>
      <c r="BG40" s="42"/>
      <c r="BH40" s="102">
        <f t="shared" si="6"/>
        <v>6</v>
      </c>
      <c r="BI40" s="101"/>
      <c r="BJ40" s="75">
        <v>5</v>
      </c>
      <c r="BK40" s="75">
        <v>6</v>
      </c>
      <c r="BL40" s="101">
        <v>5</v>
      </c>
      <c r="BM40" s="101"/>
      <c r="BN40" s="101">
        <f t="shared" si="7"/>
        <v>5</v>
      </c>
      <c r="BO40" s="75">
        <f t="shared" si="8"/>
        <v>158</v>
      </c>
      <c r="BP40" s="98">
        <f t="shared" si="13"/>
        <v>6.769230769230769</v>
      </c>
      <c r="BQ40" s="98">
        <f t="shared" si="10"/>
        <v>6.769230769230769</v>
      </c>
      <c r="BR40" s="96" t="str">
        <f t="shared" si="11"/>
        <v>TBK</v>
      </c>
      <c r="BU40">
        <v>158</v>
      </c>
      <c r="BV40" s="161">
        <v>35</v>
      </c>
      <c r="BW40" s="204"/>
      <c r="BX40" s="98">
        <f t="shared" si="12"/>
        <v>3.230769230769231</v>
      </c>
    </row>
    <row r="41" spans="1:76" ht="15" customHeight="1">
      <c r="A41" s="165">
        <v>36</v>
      </c>
      <c r="B41" s="161">
        <v>36</v>
      </c>
      <c r="C41" s="22" t="s">
        <v>14</v>
      </c>
      <c r="D41" s="23" t="s">
        <v>93</v>
      </c>
      <c r="E41" s="366" t="s">
        <v>333</v>
      </c>
      <c r="F41" s="42">
        <v>7</v>
      </c>
      <c r="G41" s="42">
        <v>6</v>
      </c>
      <c r="H41" s="42">
        <v>5</v>
      </c>
      <c r="I41" s="42">
        <v>6</v>
      </c>
      <c r="J41" s="42"/>
      <c r="K41" s="102">
        <f t="shared" si="0"/>
        <v>6</v>
      </c>
      <c r="L41" s="101"/>
      <c r="M41" s="67">
        <v>8</v>
      </c>
      <c r="N41" s="67">
        <v>8</v>
      </c>
      <c r="O41" s="67">
        <v>8</v>
      </c>
      <c r="P41" s="67">
        <v>8</v>
      </c>
      <c r="Q41" s="67"/>
      <c r="R41" s="102">
        <f t="shared" si="1"/>
        <v>8</v>
      </c>
      <c r="S41" s="101"/>
      <c r="T41" s="42">
        <v>7</v>
      </c>
      <c r="U41" s="42">
        <v>8</v>
      </c>
      <c r="V41" s="41">
        <v>8</v>
      </c>
      <c r="W41" s="41">
        <v>8</v>
      </c>
      <c r="X41" s="42">
        <v>7</v>
      </c>
      <c r="Y41" s="42"/>
      <c r="Z41" s="102">
        <f t="shared" si="2"/>
        <v>7</v>
      </c>
      <c r="AA41" s="169"/>
      <c r="AB41" s="180"/>
      <c r="AC41" s="161">
        <v>36</v>
      </c>
      <c r="AD41" s="174">
        <v>6</v>
      </c>
      <c r="AE41" s="67">
        <v>7</v>
      </c>
      <c r="AF41" s="67">
        <v>7</v>
      </c>
      <c r="AG41" s="67">
        <v>7</v>
      </c>
      <c r="AH41" s="67">
        <v>7</v>
      </c>
      <c r="AI41" s="67">
        <v>6</v>
      </c>
      <c r="AJ41" s="67"/>
      <c r="AK41" s="102">
        <f t="shared" si="3"/>
        <v>6</v>
      </c>
      <c r="AL41" s="335"/>
      <c r="AM41" s="42">
        <v>7</v>
      </c>
      <c r="AN41" s="41">
        <v>8</v>
      </c>
      <c r="AO41" s="41">
        <v>8</v>
      </c>
      <c r="AP41" s="41">
        <v>8</v>
      </c>
      <c r="AQ41" s="41">
        <v>8</v>
      </c>
      <c r="AR41" s="42">
        <v>9</v>
      </c>
      <c r="AS41" s="42"/>
      <c r="AT41" s="102">
        <f t="shared" si="4"/>
        <v>9</v>
      </c>
      <c r="AU41" s="66"/>
      <c r="AV41" s="42">
        <v>8</v>
      </c>
      <c r="AW41" s="41">
        <v>8</v>
      </c>
      <c r="AX41" s="41">
        <v>8</v>
      </c>
      <c r="AY41" s="42">
        <v>8</v>
      </c>
      <c r="AZ41" s="42"/>
      <c r="BA41" s="102">
        <f t="shared" si="5"/>
        <v>8</v>
      </c>
      <c r="BB41" s="66"/>
      <c r="BC41" s="42">
        <v>8</v>
      </c>
      <c r="BD41" s="42">
        <v>8</v>
      </c>
      <c r="BE41" s="41">
        <v>7</v>
      </c>
      <c r="BF41" s="42">
        <v>6</v>
      </c>
      <c r="BG41" s="42"/>
      <c r="BH41" s="102">
        <f t="shared" si="6"/>
        <v>7</v>
      </c>
      <c r="BI41" s="101"/>
      <c r="BJ41" s="75">
        <v>6</v>
      </c>
      <c r="BK41" s="75">
        <v>8</v>
      </c>
      <c r="BL41" s="101">
        <v>5</v>
      </c>
      <c r="BM41" s="101"/>
      <c r="BN41" s="101">
        <f t="shared" si="7"/>
        <v>6</v>
      </c>
      <c r="BO41" s="75">
        <f t="shared" si="8"/>
        <v>169</v>
      </c>
      <c r="BP41" s="98">
        <f t="shared" si="13"/>
        <v>7.3076923076923075</v>
      </c>
      <c r="BQ41" s="98">
        <f t="shared" si="10"/>
        <v>7.3076923076923075</v>
      </c>
      <c r="BR41" s="96" t="str">
        <f t="shared" si="11"/>
        <v>Kh¸</v>
      </c>
      <c r="BU41">
        <v>169</v>
      </c>
      <c r="BV41" s="161">
        <v>36</v>
      </c>
      <c r="BW41" s="204"/>
      <c r="BX41" s="98">
        <f t="shared" si="12"/>
        <v>3.730769230769231</v>
      </c>
    </row>
    <row r="42" spans="1:76" ht="14.25" customHeight="1">
      <c r="A42" s="165">
        <v>37</v>
      </c>
      <c r="B42" s="161">
        <v>37</v>
      </c>
      <c r="C42" s="22" t="s">
        <v>10</v>
      </c>
      <c r="D42" s="23" t="s">
        <v>94</v>
      </c>
      <c r="E42" s="366" t="s">
        <v>334</v>
      </c>
      <c r="F42" s="42">
        <v>6</v>
      </c>
      <c r="G42" s="42">
        <v>6</v>
      </c>
      <c r="H42" s="42">
        <v>5</v>
      </c>
      <c r="I42" s="42">
        <v>7</v>
      </c>
      <c r="J42" s="42"/>
      <c r="K42" s="102">
        <f t="shared" si="0"/>
        <v>7</v>
      </c>
      <c r="L42" s="101"/>
      <c r="M42" s="67">
        <v>7</v>
      </c>
      <c r="N42" s="67">
        <v>6</v>
      </c>
      <c r="O42" s="67">
        <v>7</v>
      </c>
      <c r="P42" s="67">
        <v>5</v>
      </c>
      <c r="Q42" s="67"/>
      <c r="R42" s="102">
        <f t="shared" si="1"/>
        <v>6</v>
      </c>
      <c r="S42" s="101"/>
      <c r="T42" s="42">
        <v>7</v>
      </c>
      <c r="U42" s="42">
        <v>8</v>
      </c>
      <c r="V42" s="41">
        <v>8</v>
      </c>
      <c r="W42" s="41">
        <v>7</v>
      </c>
      <c r="X42" s="42">
        <v>7</v>
      </c>
      <c r="Y42" s="42"/>
      <c r="Z42" s="102">
        <f t="shared" si="2"/>
        <v>7</v>
      </c>
      <c r="AA42" s="169"/>
      <c r="AB42" s="180"/>
      <c r="AC42" s="161">
        <v>37</v>
      </c>
      <c r="AD42" s="174">
        <v>6</v>
      </c>
      <c r="AE42" s="67">
        <v>7</v>
      </c>
      <c r="AF42" s="67">
        <v>6</v>
      </c>
      <c r="AG42" s="67">
        <v>7</v>
      </c>
      <c r="AH42" s="67">
        <v>7</v>
      </c>
      <c r="AI42" s="67">
        <v>7</v>
      </c>
      <c r="AJ42" s="67"/>
      <c r="AK42" s="102">
        <f t="shared" si="3"/>
        <v>7</v>
      </c>
      <c r="AL42" s="335"/>
      <c r="AM42" s="42">
        <v>6</v>
      </c>
      <c r="AN42" s="41">
        <v>7</v>
      </c>
      <c r="AO42" s="41">
        <v>8</v>
      </c>
      <c r="AP42" s="41">
        <v>9</v>
      </c>
      <c r="AQ42" s="41">
        <v>8</v>
      </c>
      <c r="AR42" s="42">
        <v>8</v>
      </c>
      <c r="AS42" s="42"/>
      <c r="AT42" s="102">
        <f t="shared" si="4"/>
        <v>8</v>
      </c>
      <c r="AU42" s="66"/>
      <c r="AV42" s="42">
        <v>7</v>
      </c>
      <c r="AW42" s="41">
        <v>8</v>
      </c>
      <c r="AX42" s="41">
        <v>8</v>
      </c>
      <c r="AY42" s="42">
        <v>6</v>
      </c>
      <c r="AZ42" s="42"/>
      <c r="BA42" s="102">
        <f t="shared" si="5"/>
        <v>7</v>
      </c>
      <c r="BB42" s="66"/>
      <c r="BC42" s="42">
        <v>8</v>
      </c>
      <c r="BD42" s="42">
        <v>7</v>
      </c>
      <c r="BE42" s="41">
        <v>6</v>
      </c>
      <c r="BF42" s="42">
        <v>6</v>
      </c>
      <c r="BG42" s="42"/>
      <c r="BH42" s="102">
        <f t="shared" si="6"/>
        <v>6</v>
      </c>
      <c r="BI42" s="101"/>
      <c r="BJ42" s="75">
        <v>5</v>
      </c>
      <c r="BK42" s="75">
        <v>6</v>
      </c>
      <c r="BL42" s="101">
        <v>5</v>
      </c>
      <c r="BM42" s="101"/>
      <c r="BN42" s="101">
        <f t="shared" si="7"/>
        <v>5</v>
      </c>
      <c r="BO42" s="75">
        <f t="shared" si="8"/>
        <v>163</v>
      </c>
      <c r="BP42" s="98">
        <f t="shared" si="13"/>
        <v>6.961538461538462</v>
      </c>
      <c r="BQ42" s="98">
        <f t="shared" si="10"/>
        <v>6.961538461538462</v>
      </c>
      <c r="BR42" s="96" t="str">
        <f t="shared" si="11"/>
        <v>TBK</v>
      </c>
      <c r="BU42">
        <v>163</v>
      </c>
      <c r="BV42" s="161">
        <v>37</v>
      </c>
      <c r="BW42" s="204"/>
      <c r="BX42" s="98">
        <f t="shared" si="12"/>
        <v>3.423076923076923</v>
      </c>
    </row>
    <row r="43" spans="1:76" ht="14.25" customHeight="1">
      <c r="A43" s="165">
        <v>38</v>
      </c>
      <c r="B43" s="161">
        <v>38</v>
      </c>
      <c r="C43" s="22" t="s">
        <v>95</v>
      </c>
      <c r="D43" s="23" t="s">
        <v>33</v>
      </c>
      <c r="E43" s="366" t="s">
        <v>335</v>
      </c>
      <c r="F43" s="41">
        <v>6</v>
      </c>
      <c r="G43" s="41">
        <v>7</v>
      </c>
      <c r="H43" s="41">
        <v>7</v>
      </c>
      <c r="I43" s="41">
        <v>7</v>
      </c>
      <c r="J43" s="41"/>
      <c r="K43" s="102">
        <f t="shared" si="0"/>
        <v>7</v>
      </c>
      <c r="L43" s="101"/>
      <c r="M43" s="67">
        <v>7</v>
      </c>
      <c r="N43" s="67">
        <v>8</v>
      </c>
      <c r="O43" s="67">
        <v>7</v>
      </c>
      <c r="P43" s="67">
        <v>7</v>
      </c>
      <c r="Q43" s="67"/>
      <c r="R43" s="102">
        <f t="shared" si="1"/>
        <v>7</v>
      </c>
      <c r="S43" s="101"/>
      <c r="T43" s="41">
        <v>7</v>
      </c>
      <c r="U43" s="41">
        <v>7</v>
      </c>
      <c r="V43" s="41">
        <v>8</v>
      </c>
      <c r="W43" s="41">
        <v>7</v>
      </c>
      <c r="X43" s="42">
        <v>9</v>
      </c>
      <c r="Y43" s="42"/>
      <c r="Z43" s="102">
        <f t="shared" si="2"/>
        <v>8</v>
      </c>
      <c r="AA43" s="169"/>
      <c r="AB43" s="180"/>
      <c r="AC43" s="161">
        <v>38</v>
      </c>
      <c r="AD43" s="174">
        <v>7</v>
      </c>
      <c r="AE43" s="67">
        <v>7</v>
      </c>
      <c r="AF43" s="67">
        <v>7</v>
      </c>
      <c r="AG43" s="67">
        <v>8</v>
      </c>
      <c r="AH43" s="67">
        <v>6</v>
      </c>
      <c r="AI43" s="67">
        <v>6</v>
      </c>
      <c r="AJ43" s="67"/>
      <c r="AK43" s="102">
        <f t="shared" si="3"/>
        <v>6</v>
      </c>
      <c r="AL43" s="335"/>
      <c r="AM43" s="41">
        <v>8</v>
      </c>
      <c r="AN43" s="41">
        <v>7</v>
      </c>
      <c r="AO43" s="41">
        <v>8</v>
      </c>
      <c r="AP43" s="41">
        <v>9</v>
      </c>
      <c r="AQ43" s="41">
        <v>8</v>
      </c>
      <c r="AR43" s="41">
        <v>8</v>
      </c>
      <c r="AS43" s="41"/>
      <c r="AT43" s="102">
        <f t="shared" si="4"/>
        <v>8</v>
      </c>
      <c r="AU43" s="66"/>
      <c r="AV43" s="41">
        <v>7</v>
      </c>
      <c r="AW43" s="41">
        <v>8</v>
      </c>
      <c r="AX43" s="41">
        <v>8</v>
      </c>
      <c r="AY43" s="41">
        <v>8</v>
      </c>
      <c r="AZ43" s="41"/>
      <c r="BA43" s="102">
        <f t="shared" si="5"/>
        <v>8</v>
      </c>
      <c r="BB43" s="66"/>
      <c r="BC43" s="41">
        <v>8</v>
      </c>
      <c r="BD43" s="41">
        <v>7</v>
      </c>
      <c r="BE43" s="41">
        <v>6</v>
      </c>
      <c r="BF43" s="41">
        <v>4</v>
      </c>
      <c r="BG43" s="41"/>
      <c r="BH43" s="102">
        <f t="shared" si="6"/>
        <v>5</v>
      </c>
      <c r="BI43" s="101"/>
      <c r="BJ43" s="75">
        <v>6</v>
      </c>
      <c r="BK43" s="75">
        <v>5</v>
      </c>
      <c r="BL43" s="101">
        <v>5</v>
      </c>
      <c r="BM43" s="101"/>
      <c r="BN43" s="101">
        <f t="shared" si="7"/>
        <v>5</v>
      </c>
      <c r="BO43" s="75">
        <f t="shared" si="8"/>
        <v>168</v>
      </c>
      <c r="BP43" s="98">
        <f t="shared" si="13"/>
        <v>7.038461538461538</v>
      </c>
      <c r="BQ43" s="98">
        <f t="shared" si="10"/>
        <v>7.038461538461538</v>
      </c>
      <c r="BR43" s="96" t="str">
        <f t="shared" si="11"/>
        <v>Kh¸</v>
      </c>
      <c r="BU43">
        <v>168</v>
      </c>
      <c r="BV43" s="161">
        <v>38</v>
      </c>
      <c r="BW43" s="204"/>
      <c r="BX43" s="98">
        <f t="shared" si="12"/>
        <v>3.6923076923076925</v>
      </c>
    </row>
    <row r="44" spans="1:76" ht="14.25" customHeight="1">
      <c r="A44" s="165">
        <v>39</v>
      </c>
      <c r="B44" s="161">
        <v>39</v>
      </c>
      <c r="C44" s="22" t="s">
        <v>21</v>
      </c>
      <c r="D44" s="23" t="s">
        <v>36</v>
      </c>
      <c r="E44" s="367" t="s">
        <v>336</v>
      </c>
      <c r="F44" s="42">
        <v>7</v>
      </c>
      <c r="G44" s="42">
        <v>7</v>
      </c>
      <c r="H44" s="42">
        <v>6</v>
      </c>
      <c r="I44" s="41">
        <v>5</v>
      </c>
      <c r="J44" s="41"/>
      <c r="K44" s="102">
        <f t="shared" si="0"/>
        <v>6</v>
      </c>
      <c r="L44" s="101"/>
      <c r="M44" s="41">
        <v>7</v>
      </c>
      <c r="N44" s="41">
        <v>7</v>
      </c>
      <c r="O44" s="41">
        <v>7</v>
      </c>
      <c r="P44" s="41">
        <v>5</v>
      </c>
      <c r="Q44" s="41"/>
      <c r="R44" s="102">
        <f t="shared" si="1"/>
        <v>6</v>
      </c>
      <c r="S44" s="101"/>
      <c r="T44" s="42">
        <v>7</v>
      </c>
      <c r="U44" s="42">
        <v>7</v>
      </c>
      <c r="V44" s="41">
        <v>8</v>
      </c>
      <c r="W44" s="41">
        <v>7</v>
      </c>
      <c r="X44" s="42">
        <v>5</v>
      </c>
      <c r="Y44" s="42"/>
      <c r="Z44" s="102">
        <f t="shared" si="2"/>
        <v>6</v>
      </c>
      <c r="AA44" s="170"/>
      <c r="AB44" s="181"/>
      <c r="AC44" s="161">
        <v>39</v>
      </c>
      <c r="AD44" s="175">
        <v>6</v>
      </c>
      <c r="AE44" s="41">
        <v>7</v>
      </c>
      <c r="AF44" s="41">
        <v>7</v>
      </c>
      <c r="AG44" s="41">
        <v>7</v>
      </c>
      <c r="AH44" s="41">
        <v>7</v>
      </c>
      <c r="AI44" s="41">
        <v>5</v>
      </c>
      <c r="AJ44" s="41"/>
      <c r="AK44" s="102">
        <f t="shared" si="3"/>
        <v>6</v>
      </c>
      <c r="AL44" s="335"/>
      <c r="AM44" s="41">
        <v>7</v>
      </c>
      <c r="AN44" s="41">
        <v>8</v>
      </c>
      <c r="AO44" s="41">
        <v>8</v>
      </c>
      <c r="AP44" s="41">
        <v>8</v>
      </c>
      <c r="AQ44" s="41">
        <v>8</v>
      </c>
      <c r="AR44" s="41">
        <v>6</v>
      </c>
      <c r="AS44" s="42"/>
      <c r="AT44" s="102">
        <f t="shared" si="4"/>
        <v>7</v>
      </c>
      <c r="AU44" s="42"/>
      <c r="AV44" s="41">
        <v>7</v>
      </c>
      <c r="AW44" s="41">
        <v>7</v>
      </c>
      <c r="AX44" s="66">
        <v>8</v>
      </c>
      <c r="AY44" s="66">
        <v>7</v>
      </c>
      <c r="AZ44" s="66"/>
      <c r="BA44" s="102">
        <f t="shared" si="5"/>
        <v>7</v>
      </c>
      <c r="BB44" s="41"/>
      <c r="BC44" s="42">
        <v>9</v>
      </c>
      <c r="BD44" s="42">
        <v>7</v>
      </c>
      <c r="BE44" s="42">
        <v>5</v>
      </c>
      <c r="BF44" s="41">
        <v>4</v>
      </c>
      <c r="BG44" s="41"/>
      <c r="BH44" s="102">
        <f t="shared" si="6"/>
        <v>5</v>
      </c>
      <c r="BI44" s="101"/>
      <c r="BJ44" s="75">
        <v>5</v>
      </c>
      <c r="BK44" s="75">
        <v>7</v>
      </c>
      <c r="BL44" s="101">
        <v>6</v>
      </c>
      <c r="BM44" s="101"/>
      <c r="BN44" s="101">
        <f t="shared" si="7"/>
        <v>6</v>
      </c>
      <c r="BO44" s="75">
        <f t="shared" si="8"/>
        <v>146</v>
      </c>
      <c r="BP44" s="98">
        <f t="shared" si="13"/>
        <v>6.1923076923076925</v>
      </c>
      <c r="BQ44" s="98">
        <f t="shared" si="10"/>
        <v>6.1923076923076925</v>
      </c>
      <c r="BR44" s="96" t="str">
        <f t="shared" si="11"/>
        <v>TBK</v>
      </c>
      <c r="BU44">
        <v>146</v>
      </c>
      <c r="BV44" s="161">
        <v>39</v>
      </c>
      <c r="BW44" s="204"/>
      <c r="BX44" s="98">
        <f t="shared" si="12"/>
        <v>3.076923076923077</v>
      </c>
    </row>
    <row r="45" spans="1:76" ht="15" customHeight="1">
      <c r="A45" s="165">
        <v>40</v>
      </c>
      <c r="B45" s="161">
        <v>40</v>
      </c>
      <c r="C45" s="22" t="s">
        <v>10</v>
      </c>
      <c r="D45" s="23" t="s">
        <v>96</v>
      </c>
      <c r="E45" s="367" t="s">
        <v>337</v>
      </c>
      <c r="F45" s="42">
        <v>6</v>
      </c>
      <c r="G45" s="42">
        <v>7</v>
      </c>
      <c r="H45" s="42">
        <v>7</v>
      </c>
      <c r="I45" s="41">
        <v>7</v>
      </c>
      <c r="J45" s="41"/>
      <c r="K45" s="102">
        <f t="shared" si="0"/>
        <v>7</v>
      </c>
      <c r="L45" s="101"/>
      <c r="M45" s="41">
        <v>8</v>
      </c>
      <c r="N45" s="41">
        <v>7</v>
      </c>
      <c r="O45" s="41">
        <v>8</v>
      </c>
      <c r="P45" s="41">
        <v>6</v>
      </c>
      <c r="Q45" s="41"/>
      <c r="R45" s="102">
        <f t="shared" si="1"/>
        <v>7</v>
      </c>
      <c r="S45" s="101"/>
      <c r="T45" s="42">
        <v>7</v>
      </c>
      <c r="U45" s="42">
        <v>8</v>
      </c>
      <c r="V45" s="41">
        <v>8</v>
      </c>
      <c r="W45" s="41">
        <v>7</v>
      </c>
      <c r="X45" s="41">
        <v>8</v>
      </c>
      <c r="Y45" s="41"/>
      <c r="Z45" s="102">
        <f t="shared" si="2"/>
        <v>8</v>
      </c>
      <c r="AA45" s="170"/>
      <c r="AB45" s="181"/>
      <c r="AC45" s="161">
        <v>40</v>
      </c>
      <c r="AD45" s="175">
        <v>6</v>
      </c>
      <c r="AE45" s="41">
        <v>6</v>
      </c>
      <c r="AF45" s="41">
        <v>7</v>
      </c>
      <c r="AG45" s="41">
        <v>7</v>
      </c>
      <c r="AH45" s="41">
        <v>7</v>
      </c>
      <c r="AI45" s="41">
        <v>6</v>
      </c>
      <c r="AJ45" s="41"/>
      <c r="AK45" s="102">
        <f t="shared" si="3"/>
        <v>6</v>
      </c>
      <c r="AL45" s="335"/>
      <c r="AM45" s="41">
        <v>7</v>
      </c>
      <c r="AN45" s="41">
        <v>8</v>
      </c>
      <c r="AO45" s="41">
        <v>8</v>
      </c>
      <c r="AP45" s="41">
        <v>8</v>
      </c>
      <c r="AQ45" s="41">
        <v>9</v>
      </c>
      <c r="AR45" s="41">
        <v>9</v>
      </c>
      <c r="AS45" s="42"/>
      <c r="AT45" s="102">
        <f t="shared" si="4"/>
        <v>9</v>
      </c>
      <c r="AU45" s="42"/>
      <c r="AV45" s="41">
        <v>7</v>
      </c>
      <c r="AW45" s="41">
        <v>8</v>
      </c>
      <c r="AX45" s="66">
        <v>8</v>
      </c>
      <c r="AY45" s="66">
        <v>7</v>
      </c>
      <c r="AZ45" s="66"/>
      <c r="BA45" s="102">
        <f t="shared" si="5"/>
        <v>7</v>
      </c>
      <c r="BB45" s="41"/>
      <c r="BC45" s="42">
        <v>9</v>
      </c>
      <c r="BD45" s="42">
        <v>7</v>
      </c>
      <c r="BE45" s="42">
        <v>6</v>
      </c>
      <c r="BF45" s="41">
        <v>5</v>
      </c>
      <c r="BG45" s="41"/>
      <c r="BH45" s="102">
        <f t="shared" si="6"/>
        <v>6</v>
      </c>
      <c r="BI45" s="101"/>
      <c r="BJ45" s="75">
        <v>5</v>
      </c>
      <c r="BK45" s="75">
        <v>6</v>
      </c>
      <c r="BL45" s="101">
        <v>5</v>
      </c>
      <c r="BM45" s="101"/>
      <c r="BN45" s="101">
        <f t="shared" si="7"/>
        <v>5</v>
      </c>
      <c r="BO45" s="75">
        <f t="shared" si="8"/>
        <v>170</v>
      </c>
      <c r="BP45" s="98">
        <f t="shared" si="13"/>
        <v>7.230769230769231</v>
      </c>
      <c r="BQ45" s="98">
        <f t="shared" si="10"/>
        <v>7.230769230769231</v>
      </c>
      <c r="BR45" s="96" t="str">
        <f t="shared" si="11"/>
        <v>Kh¸</v>
      </c>
      <c r="BU45">
        <v>170</v>
      </c>
      <c r="BV45" s="161">
        <v>40</v>
      </c>
      <c r="BW45" s="204"/>
      <c r="BX45" s="98">
        <f t="shared" si="12"/>
        <v>3.769230769230769</v>
      </c>
    </row>
    <row r="46" spans="1:76" ht="15" customHeight="1">
      <c r="A46" s="165">
        <v>41</v>
      </c>
      <c r="B46" s="161">
        <v>41</v>
      </c>
      <c r="C46" s="22" t="s">
        <v>97</v>
      </c>
      <c r="D46" s="23" t="s">
        <v>34</v>
      </c>
      <c r="E46" s="367" t="s">
        <v>338</v>
      </c>
      <c r="F46" s="42">
        <v>8</v>
      </c>
      <c r="G46" s="42">
        <v>9</v>
      </c>
      <c r="H46" s="42">
        <v>8</v>
      </c>
      <c r="I46" s="41">
        <v>6</v>
      </c>
      <c r="J46" s="41"/>
      <c r="K46" s="102">
        <f t="shared" si="0"/>
        <v>7</v>
      </c>
      <c r="L46" s="101"/>
      <c r="M46" s="41">
        <v>7</v>
      </c>
      <c r="N46" s="41">
        <v>7</v>
      </c>
      <c r="O46" s="41">
        <v>7</v>
      </c>
      <c r="P46" s="41">
        <v>8</v>
      </c>
      <c r="Q46" s="41"/>
      <c r="R46" s="102">
        <f t="shared" si="1"/>
        <v>8</v>
      </c>
      <c r="S46" s="101"/>
      <c r="T46" s="42">
        <v>6</v>
      </c>
      <c r="U46" s="42">
        <v>8</v>
      </c>
      <c r="V46" s="41">
        <v>8</v>
      </c>
      <c r="W46" s="41">
        <v>8</v>
      </c>
      <c r="X46" s="66">
        <v>9</v>
      </c>
      <c r="Y46" s="66"/>
      <c r="Z46" s="102">
        <f t="shared" si="2"/>
        <v>9</v>
      </c>
      <c r="AA46" s="170"/>
      <c r="AB46" s="181"/>
      <c r="AC46" s="161">
        <v>41</v>
      </c>
      <c r="AD46" s="175">
        <v>6</v>
      </c>
      <c r="AE46" s="41">
        <v>7</v>
      </c>
      <c r="AF46" s="41">
        <v>7</v>
      </c>
      <c r="AG46" s="41">
        <v>7</v>
      </c>
      <c r="AH46" s="41">
        <v>7</v>
      </c>
      <c r="AI46" s="41">
        <v>8</v>
      </c>
      <c r="AJ46" s="41"/>
      <c r="AK46" s="102">
        <f t="shared" si="3"/>
        <v>8</v>
      </c>
      <c r="AL46" s="335"/>
      <c r="AM46" s="41">
        <v>8</v>
      </c>
      <c r="AN46" s="41">
        <v>9</v>
      </c>
      <c r="AO46" s="41">
        <v>8</v>
      </c>
      <c r="AP46" s="41">
        <v>8</v>
      </c>
      <c r="AQ46" s="41">
        <v>8</v>
      </c>
      <c r="AR46" s="41">
        <v>8</v>
      </c>
      <c r="AS46" s="42"/>
      <c r="AT46" s="102">
        <f t="shared" si="4"/>
        <v>8</v>
      </c>
      <c r="AU46" s="42"/>
      <c r="AV46" s="41">
        <v>8</v>
      </c>
      <c r="AW46" s="41">
        <v>8</v>
      </c>
      <c r="AX46" s="66">
        <v>7</v>
      </c>
      <c r="AY46" s="66">
        <v>8</v>
      </c>
      <c r="AZ46" s="66"/>
      <c r="BA46" s="102">
        <f t="shared" si="5"/>
        <v>8</v>
      </c>
      <c r="BB46" s="41"/>
      <c r="BC46" s="42">
        <v>9</v>
      </c>
      <c r="BD46" s="42">
        <v>7</v>
      </c>
      <c r="BE46" s="42">
        <v>6</v>
      </c>
      <c r="BF46" s="41">
        <v>4</v>
      </c>
      <c r="BG46" s="41"/>
      <c r="BH46" s="102">
        <f t="shared" si="6"/>
        <v>5</v>
      </c>
      <c r="BI46" s="101"/>
      <c r="BJ46" s="75">
        <v>7</v>
      </c>
      <c r="BK46" s="75">
        <v>7</v>
      </c>
      <c r="BL46" s="101">
        <v>6</v>
      </c>
      <c r="BM46" s="101"/>
      <c r="BN46" s="101">
        <f t="shared" si="7"/>
        <v>6</v>
      </c>
      <c r="BO46" s="75">
        <f t="shared" si="8"/>
        <v>185</v>
      </c>
      <c r="BP46" s="98">
        <f t="shared" si="13"/>
        <v>7.6923076923076925</v>
      </c>
      <c r="BQ46" s="98">
        <f t="shared" si="10"/>
        <v>7.6923076923076925</v>
      </c>
      <c r="BR46" s="96" t="str">
        <f t="shared" si="11"/>
        <v>Kh¸</v>
      </c>
      <c r="BU46">
        <v>185</v>
      </c>
      <c r="BV46" s="161">
        <v>41</v>
      </c>
      <c r="BW46" s="204"/>
      <c r="BX46" s="98">
        <f t="shared" si="12"/>
        <v>3.8461538461538463</v>
      </c>
    </row>
    <row r="47" spans="1:76" ht="15" customHeight="1">
      <c r="A47" s="165">
        <v>42</v>
      </c>
      <c r="B47" s="161">
        <v>42</v>
      </c>
      <c r="C47" s="22" t="s">
        <v>98</v>
      </c>
      <c r="D47" s="23" t="s">
        <v>42</v>
      </c>
      <c r="E47" s="367" t="s">
        <v>339</v>
      </c>
      <c r="F47" s="42">
        <v>6</v>
      </c>
      <c r="G47" s="42">
        <v>7</v>
      </c>
      <c r="H47" s="42">
        <v>7</v>
      </c>
      <c r="I47" s="41">
        <v>6</v>
      </c>
      <c r="J47" s="41"/>
      <c r="K47" s="102">
        <f t="shared" si="0"/>
        <v>6</v>
      </c>
      <c r="L47" s="101"/>
      <c r="M47" s="41">
        <v>7</v>
      </c>
      <c r="N47" s="41">
        <v>7</v>
      </c>
      <c r="O47" s="41">
        <v>7</v>
      </c>
      <c r="P47" s="41">
        <v>7</v>
      </c>
      <c r="Q47" s="41"/>
      <c r="R47" s="102">
        <f t="shared" si="1"/>
        <v>7</v>
      </c>
      <c r="S47" s="101"/>
      <c r="T47" s="42">
        <v>6</v>
      </c>
      <c r="U47" s="42">
        <v>8</v>
      </c>
      <c r="V47" s="41">
        <v>7</v>
      </c>
      <c r="W47" s="41">
        <v>8</v>
      </c>
      <c r="X47" s="66">
        <v>8</v>
      </c>
      <c r="Y47" s="66"/>
      <c r="Z47" s="102">
        <f t="shared" si="2"/>
        <v>8</v>
      </c>
      <c r="AA47" s="170"/>
      <c r="AB47" s="181"/>
      <c r="AC47" s="161">
        <v>42</v>
      </c>
      <c r="AD47" s="175">
        <v>4</v>
      </c>
      <c r="AE47" s="41">
        <v>7</v>
      </c>
      <c r="AF47" s="41">
        <v>6</v>
      </c>
      <c r="AG47" s="41">
        <v>8</v>
      </c>
      <c r="AH47" s="41">
        <v>7</v>
      </c>
      <c r="AI47" s="41">
        <v>8</v>
      </c>
      <c r="AJ47" s="41"/>
      <c r="AK47" s="102">
        <f t="shared" si="3"/>
        <v>8</v>
      </c>
      <c r="AL47" s="335"/>
      <c r="AM47" s="41">
        <v>7</v>
      </c>
      <c r="AN47" s="41">
        <v>8</v>
      </c>
      <c r="AO47" s="41">
        <v>8</v>
      </c>
      <c r="AP47" s="41">
        <v>7</v>
      </c>
      <c r="AQ47" s="41">
        <v>8</v>
      </c>
      <c r="AR47" s="41">
        <v>9</v>
      </c>
      <c r="AS47" s="42"/>
      <c r="AT47" s="102">
        <f t="shared" si="4"/>
        <v>9</v>
      </c>
      <c r="AU47" s="42"/>
      <c r="AV47" s="41">
        <v>7</v>
      </c>
      <c r="AW47" s="41">
        <v>7</v>
      </c>
      <c r="AX47" s="66">
        <v>8</v>
      </c>
      <c r="AY47" s="66">
        <v>7</v>
      </c>
      <c r="AZ47" s="66"/>
      <c r="BA47" s="102">
        <f t="shared" si="5"/>
        <v>7</v>
      </c>
      <c r="BB47" s="41"/>
      <c r="BC47" s="42">
        <v>8</v>
      </c>
      <c r="BD47" s="42">
        <v>8</v>
      </c>
      <c r="BE47" s="42">
        <v>5</v>
      </c>
      <c r="BF47" s="41">
        <v>4</v>
      </c>
      <c r="BG47" s="41"/>
      <c r="BH47" s="102">
        <f t="shared" si="6"/>
        <v>5</v>
      </c>
      <c r="BI47" s="101"/>
      <c r="BJ47" s="75">
        <v>6</v>
      </c>
      <c r="BK47" s="75">
        <v>6</v>
      </c>
      <c r="BL47" s="101">
        <v>5</v>
      </c>
      <c r="BM47" s="101"/>
      <c r="BN47" s="101">
        <f t="shared" si="7"/>
        <v>5</v>
      </c>
      <c r="BO47" s="75">
        <f t="shared" si="8"/>
        <v>177</v>
      </c>
      <c r="BP47" s="98">
        <f t="shared" si="13"/>
        <v>7.384615384615385</v>
      </c>
      <c r="BQ47" s="98">
        <f t="shared" si="10"/>
        <v>7.384615384615385</v>
      </c>
      <c r="BR47" s="96" t="str">
        <f t="shared" si="11"/>
        <v>Kh¸</v>
      </c>
      <c r="BU47">
        <v>177</v>
      </c>
      <c r="BV47" s="161">
        <v>42</v>
      </c>
      <c r="BW47" s="204"/>
      <c r="BX47" s="98">
        <f t="shared" si="12"/>
        <v>3.769230769230769</v>
      </c>
    </row>
    <row r="48" spans="1:76" ht="15" customHeight="1">
      <c r="A48" s="165">
        <v>43</v>
      </c>
      <c r="B48" s="161">
        <v>43</v>
      </c>
      <c r="C48" s="22" t="s">
        <v>14</v>
      </c>
      <c r="D48" s="23" t="s">
        <v>99</v>
      </c>
      <c r="E48" s="367" t="s">
        <v>340</v>
      </c>
      <c r="F48" s="42">
        <v>5</v>
      </c>
      <c r="G48" s="42">
        <v>6</v>
      </c>
      <c r="H48" s="42">
        <v>7</v>
      </c>
      <c r="I48" s="41">
        <v>7</v>
      </c>
      <c r="J48" s="41"/>
      <c r="K48" s="102">
        <f t="shared" si="0"/>
        <v>7</v>
      </c>
      <c r="L48" s="101"/>
      <c r="M48" s="41">
        <v>7</v>
      </c>
      <c r="N48" s="41">
        <v>7</v>
      </c>
      <c r="O48" s="41">
        <v>7</v>
      </c>
      <c r="P48" s="41">
        <v>8</v>
      </c>
      <c r="Q48" s="41"/>
      <c r="R48" s="102">
        <f t="shared" si="1"/>
        <v>8</v>
      </c>
      <c r="S48" s="101"/>
      <c r="T48" s="42">
        <v>7</v>
      </c>
      <c r="U48" s="42">
        <v>8</v>
      </c>
      <c r="V48" s="41">
        <v>8</v>
      </c>
      <c r="W48" s="41">
        <v>6</v>
      </c>
      <c r="X48" s="66">
        <v>8</v>
      </c>
      <c r="Y48" s="66"/>
      <c r="Z48" s="102">
        <f t="shared" si="2"/>
        <v>8</v>
      </c>
      <c r="AA48" s="170"/>
      <c r="AB48" s="181"/>
      <c r="AC48" s="161">
        <v>43</v>
      </c>
      <c r="AD48" s="175">
        <v>5</v>
      </c>
      <c r="AE48" s="41">
        <v>6</v>
      </c>
      <c r="AF48" s="41">
        <v>7</v>
      </c>
      <c r="AG48" s="41">
        <v>7</v>
      </c>
      <c r="AH48" s="41">
        <v>6</v>
      </c>
      <c r="AI48" s="41">
        <v>7</v>
      </c>
      <c r="AJ48" s="41"/>
      <c r="AK48" s="102">
        <f t="shared" si="3"/>
        <v>7</v>
      </c>
      <c r="AL48" s="335"/>
      <c r="AM48" s="41">
        <v>8</v>
      </c>
      <c r="AN48" s="41">
        <v>7</v>
      </c>
      <c r="AO48" s="41">
        <v>9</v>
      </c>
      <c r="AP48" s="41">
        <v>8</v>
      </c>
      <c r="AQ48" s="41">
        <v>8</v>
      </c>
      <c r="AR48" s="41">
        <v>7</v>
      </c>
      <c r="AS48" s="42"/>
      <c r="AT48" s="102">
        <f t="shared" si="4"/>
        <v>7</v>
      </c>
      <c r="AU48" s="42"/>
      <c r="AV48" s="41">
        <v>7</v>
      </c>
      <c r="AW48" s="41">
        <v>8</v>
      </c>
      <c r="AX48" s="66">
        <v>8</v>
      </c>
      <c r="AY48" s="66">
        <v>6</v>
      </c>
      <c r="AZ48" s="66"/>
      <c r="BA48" s="102">
        <f t="shared" si="5"/>
        <v>7</v>
      </c>
      <c r="BB48" s="41"/>
      <c r="BC48" s="42">
        <v>8</v>
      </c>
      <c r="BD48" s="42">
        <v>7</v>
      </c>
      <c r="BE48" s="42">
        <v>8</v>
      </c>
      <c r="BF48" s="41">
        <v>8</v>
      </c>
      <c r="BG48" s="41"/>
      <c r="BH48" s="102">
        <f t="shared" si="6"/>
        <v>8</v>
      </c>
      <c r="BI48" s="101"/>
      <c r="BJ48" s="75">
        <v>6</v>
      </c>
      <c r="BK48" s="75">
        <v>7</v>
      </c>
      <c r="BL48" s="101">
        <v>7</v>
      </c>
      <c r="BM48" s="101"/>
      <c r="BN48" s="101">
        <f t="shared" si="7"/>
        <v>7</v>
      </c>
      <c r="BO48" s="75">
        <f t="shared" si="8"/>
        <v>168</v>
      </c>
      <c r="BP48" s="98">
        <f t="shared" si="13"/>
        <v>7.384615384615385</v>
      </c>
      <c r="BQ48" s="98">
        <f t="shared" si="10"/>
        <v>7.384615384615385</v>
      </c>
      <c r="BR48" s="96" t="str">
        <f t="shared" si="11"/>
        <v>Kh¸</v>
      </c>
      <c r="BU48">
        <v>168</v>
      </c>
      <c r="BV48" s="161">
        <v>43</v>
      </c>
      <c r="BW48" s="204"/>
      <c r="BX48" s="98">
        <f t="shared" si="12"/>
        <v>3.3846153846153846</v>
      </c>
    </row>
    <row r="49" spans="1:76" ht="15" customHeight="1">
      <c r="A49" s="165">
        <v>44</v>
      </c>
      <c r="B49" s="161">
        <v>44</v>
      </c>
      <c r="C49" s="22" t="s">
        <v>100</v>
      </c>
      <c r="D49" s="23" t="s">
        <v>18</v>
      </c>
      <c r="E49" s="367" t="s">
        <v>341</v>
      </c>
      <c r="F49" s="42">
        <v>7</v>
      </c>
      <c r="G49" s="42">
        <v>6</v>
      </c>
      <c r="H49" s="42">
        <v>5</v>
      </c>
      <c r="I49" s="41">
        <v>8</v>
      </c>
      <c r="J49" s="41"/>
      <c r="K49" s="102">
        <f t="shared" si="0"/>
        <v>7</v>
      </c>
      <c r="L49" s="101"/>
      <c r="M49" s="41">
        <v>7</v>
      </c>
      <c r="N49" s="41">
        <v>7</v>
      </c>
      <c r="O49" s="41">
        <v>7</v>
      </c>
      <c r="P49" s="41">
        <v>6</v>
      </c>
      <c r="Q49" s="41"/>
      <c r="R49" s="102">
        <f t="shared" si="1"/>
        <v>6</v>
      </c>
      <c r="S49" s="101"/>
      <c r="T49" s="42">
        <v>8</v>
      </c>
      <c r="U49" s="42">
        <v>7</v>
      </c>
      <c r="V49" s="41">
        <v>8</v>
      </c>
      <c r="W49" s="41">
        <v>8</v>
      </c>
      <c r="X49" s="66">
        <v>8</v>
      </c>
      <c r="Y49" s="66"/>
      <c r="Z49" s="102">
        <f t="shared" si="2"/>
        <v>8</v>
      </c>
      <c r="AA49" s="170"/>
      <c r="AB49" s="181"/>
      <c r="AC49" s="161">
        <v>44</v>
      </c>
      <c r="AD49" s="175">
        <v>5</v>
      </c>
      <c r="AE49" s="41">
        <v>6</v>
      </c>
      <c r="AF49" s="41">
        <v>7</v>
      </c>
      <c r="AG49" s="41">
        <v>7</v>
      </c>
      <c r="AH49" s="41">
        <v>6</v>
      </c>
      <c r="AI49" s="41">
        <v>6</v>
      </c>
      <c r="AJ49" s="41"/>
      <c r="AK49" s="102">
        <f t="shared" si="3"/>
        <v>6</v>
      </c>
      <c r="AL49" s="335"/>
      <c r="AM49" s="41">
        <v>8</v>
      </c>
      <c r="AN49" s="41">
        <v>7</v>
      </c>
      <c r="AO49" s="41">
        <v>8</v>
      </c>
      <c r="AP49" s="41">
        <v>9</v>
      </c>
      <c r="AQ49" s="41">
        <v>8</v>
      </c>
      <c r="AR49" s="41">
        <v>7</v>
      </c>
      <c r="AS49" s="42"/>
      <c r="AT49" s="102">
        <f t="shared" si="4"/>
        <v>7</v>
      </c>
      <c r="AU49" s="42"/>
      <c r="AV49" s="41">
        <v>8</v>
      </c>
      <c r="AW49" s="41">
        <v>7</v>
      </c>
      <c r="AX49" s="66">
        <v>7</v>
      </c>
      <c r="AY49" s="66">
        <v>7</v>
      </c>
      <c r="AZ49" s="66"/>
      <c r="BA49" s="102">
        <f t="shared" si="5"/>
        <v>7</v>
      </c>
      <c r="BB49" s="41"/>
      <c r="BC49" s="42">
        <v>8</v>
      </c>
      <c r="BD49" s="42">
        <v>8</v>
      </c>
      <c r="BE49" s="42">
        <v>5</v>
      </c>
      <c r="BF49" s="41">
        <v>7</v>
      </c>
      <c r="BG49" s="41"/>
      <c r="BH49" s="102">
        <f t="shared" si="6"/>
        <v>7</v>
      </c>
      <c r="BI49" s="101"/>
      <c r="BJ49" s="75">
        <v>5</v>
      </c>
      <c r="BK49" s="75">
        <v>7</v>
      </c>
      <c r="BL49" s="101">
        <v>8</v>
      </c>
      <c r="BM49" s="101"/>
      <c r="BN49" s="101">
        <f t="shared" si="7"/>
        <v>7</v>
      </c>
      <c r="BO49" s="75">
        <f t="shared" si="8"/>
        <v>157</v>
      </c>
      <c r="BP49" s="98">
        <f t="shared" si="13"/>
        <v>6.846153846153846</v>
      </c>
      <c r="BQ49" s="98">
        <f t="shared" si="10"/>
        <v>6.846153846153846</v>
      </c>
      <c r="BR49" s="96" t="str">
        <f t="shared" si="11"/>
        <v>TBK</v>
      </c>
      <c r="BU49">
        <v>157</v>
      </c>
      <c r="BV49" s="161">
        <v>44</v>
      </c>
      <c r="BW49" s="204"/>
      <c r="BX49" s="98">
        <f t="shared" si="12"/>
        <v>3.3846153846153846</v>
      </c>
    </row>
    <row r="50" spans="1:76" ht="15">
      <c r="A50" s="165">
        <v>45</v>
      </c>
      <c r="B50" s="161">
        <v>45</v>
      </c>
      <c r="C50" s="22" t="s">
        <v>10</v>
      </c>
      <c r="D50" s="23" t="s">
        <v>18</v>
      </c>
      <c r="E50" s="367" t="s">
        <v>342</v>
      </c>
      <c r="F50" s="42">
        <v>5</v>
      </c>
      <c r="G50" s="42">
        <v>6</v>
      </c>
      <c r="H50" s="42">
        <v>7</v>
      </c>
      <c r="I50" s="41">
        <v>6</v>
      </c>
      <c r="J50" s="41"/>
      <c r="K50" s="102">
        <f t="shared" si="0"/>
        <v>6</v>
      </c>
      <c r="L50" s="101"/>
      <c r="M50" s="41">
        <v>7</v>
      </c>
      <c r="N50" s="41">
        <v>7</v>
      </c>
      <c r="O50" s="41">
        <v>7</v>
      </c>
      <c r="P50" s="41">
        <v>7</v>
      </c>
      <c r="Q50" s="41"/>
      <c r="R50" s="102">
        <f t="shared" si="1"/>
        <v>7</v>
      </c>
      <c r="S50" s="101"/>
      <c r="T50" s="42">
        <v>9</v>
      </c>
      <c r="U50" s="42">
        <v>8</v>
      </c>
      <c r="V50" s="41">
        <v>7</v>
      </c>
      <c r="W50" s="41">
        <v>8</v>
      </c>
      <c r="X50" s="66">
        <v>8</v>
      </c>
      <c r="Y50" s="66"/>
      <c r="Z50" s="102">
        <f t="shared" si="2"/>
        <v>8</v>
      </c>
      <c r="AA50" s="170"/>
      <c r="AB50" s="181"/>
      <c r="AC50" s="161">
        <v>45</v>
      </c>
      <c r="AD50" s="175">
        <v>6</v>
      </c>
      <c r="AE50" s="41">
        <v>7</v>
      </c>
      <c r="AF50" s="41">
        <v>7</v>
      </c>
      <c r="AG50" s="41">
        <v>7</v>
      </c>
      <c r="AH50" s="41">
        <v>7</v>
      </c>
      <c r="AI50" s="41">
        <v>6</v>
      </c>
      <c r="AJ50" s="41"/>
      <c r="AK50" s="102">
        <f t="shared" si="3"/>
        <v>6</v>
      </c>
      <c r="AL50" s="335"/>
      <c r="AM50" s="41">
        <v>8</v>
      </c>
      <c r="AN50" s="41">
        <v>8</v>
      </c>
      <c r="AO50" s="41">
        <v>9</v>
      </c>
      <c r="AP50" s="41">
        <v>8</v>
      </c>
      <c r="AQ50" s="41">
        <v>8</v>
      </c>
      <c r="AR50" s="41">
        <v>7</v>
      </c>
      <c r="AS50" s="42"/>
      <c r="AT50" s="102">
        <f t="shared" si="4"/>
        <v>7</v>
      </c>
      <c r="AU50" s="42"/>
      <c r="AV50" s="41">
        <v>7</v>
      </c>
      <c r="AW50" s="41">
        <v>8</v>
      </c>
      <c r="AX50" s="66">
        <v>8</v>
      </c>
      <c r="AY50" s="66">
        <v>7</v>
      </c>
      <c r="AZ50" s="66"/>
      <c r="BA50" s="102">
        <f t="shared" si="5"/>
        <v>7</v>
      </c>
      <c r="BB50" s="41"/>
      <c r="BC50" s="42">
        <v>8</v>
      </c>
      <c r="BD50" s="42">
        <v>7</v>
      </c>
      <c r="BE50" s="42">
        <v>6</v>
      </c>
      <c r="BF50" s="41">
        <v>4</v>
      </c>
      <c r="BG50" s="41"/>
      <c r="BH50" s="102">
        <f t="shared" si="6"/>
        <v>5</v>
      </c>
      <c r="BI50" s="101"/>
      <c r="BJ50" s="75">
        <v>5</v>
      </c>
      <c r="BK50" s="75">
        <v>5</v>
      </c>
      <c r="BL50" s="101">
        <v>5</v>
      </c>
      <c r="BM50" s="101"/>
      <c r="BN50" s="101">
        <f t="shared" si="7"/>
        <v>5</v>
      </c>
      <c r="BO50" s="75">
        <f t="shared" si="8"/>
        <v>157</v>
      </c>
      <c r="BP50" s="98">
        <f t="shared" si="13"/>
        <v>6.615384615384615</v>
      </c>
      <c r="BQ50" s="98">
        <f t="shared" si="10"/>
        <v>6.615384615384615</v>
      </c>
      <c r="BR50" s="96" t="str">
        <f t="shared" si="11"/>
        <v>TBK</v>
      </c>
      <c r="BU50">
        <v>157</v>
      </c>
      <c r="BV50" s="161">
        <v>45</v>
      </c>
      <c r="BW50" s="204"/>
      <c r="BX50" s="98">
        <f t="shared" si="12"/>
        <v>3.3846153846153846</v>
      </c>
    </row>
    <row r="51" spans="1:76" ht="15" customHeight="1">
      <c r="A51" s="165">
        <v>46</v>
      </c>
      <c r="B51" s="161">
        <v>46</v>
      </c>
      <c r="C51" s="22" t="s">
        <v>35</v>
      </c>
      <c r="D51" s="23" t="s">
        <v>41</v>
      </c>
      <c r="E51" s="367" t="s">
        <v>343</v>
      </c>
      <c r="F51" s="42">
        <v>7</v>
      </c>
      <c r="G51" s="42">
        <v>6</v>
      </c>
      <c r="H51" s="42">
        <v>8</v>
      </c>
      <c r="I51" s="41">
        <v>7</v>
      </c>
      <c r="J51" s="41"/>
      <c r="K51" s="102">
        <f t="shared" si="0"/>
        <v>7</v>
      </c>
      <c r="L51" s="101"/>
      <c r="M51" s="41">
        <v>7</v>
      </c>
      <c r="N51" s="41">
        <v>7</v>
      </c>
      <c r="O51" s="41">
        <v>7</v>
      </c>
      <c r="P51" s="41">
        <v>6</v>
      </c>
      <c r="Q51" s="41"/>
      <c r="R51" s="102">
        <f t="shared" si="1"/>
        <v>6</v>
      </c>
      <c r="S51" s="101"/>
      <c r="T51" s="42">
        <v>6</v>
      </c>
      <c r="U51" s="42">
        <v>7</v>
      </c>
      <c r="V51" s="41">
        <v>7</v>
      </c>
      <c r="W51" s="41">
        <v>8</v>
      </c>
      <c r="X51" s="66">
        <v>7</v>
      </c>
      <c r="Y51" s="66"/>
      <c r="Z51" s="102">
        <f t="shared" si="2"/>
        <v>7</v>
      </c>
      <c r="AA51" s="170"/>
      <c r="AB51" s="181"/>
      <c r="AC51" s="161">
        <v>46</v>
      </c>
      <c r="AD51" s="175">
        <v>7</v>
      </c>
      <c r="AE51" s="41">
        <v>7</v>
      </c>
      <c r="AF51" s="41">
        <v>7</v>
      </c>
      <c r="AG51" s="41">
        <v>7</v>
      </c>
      <c r="AH51" s="41">
        <v>7</v>
      </c>
      <c r="AI51" s="41">
        <v>5</v>
      </c>
      <c r="AJ51" s="41"/>
      <c r="AK51" s="102">
        <f t="shared" si="3"/>
        <v>6</v>
      </c>
      <c r="AL51" s="335"/>
      <c r="AM51" s="41">
        <v>7</v>
      </c>
      <c r="AN51" s="41">
        <v>8</v>
      </c>
      <c r="AO51" s="41">
        <v>8</v>
      </c>
      <c r="AP51" s="41">
        <v>8</v>
      </c>
      <c r="AQ51" s="41">
        <v>8</v>
      </c>
      <c r="AR51" s="41">
        <v>9</v>
      </c>
      <c r="AS51" s="42"/>
      <c r="AT51" s="102">
        <f t="shared" si="4"/>
        <v>9</v>
      </c>
      <c r="AU51" s="42"/>
      <c r="AV51" s="41">
        <v>8</v>
      </c>
      <c r="AW51" s="41">
        <v>7</v>
      </c>
      <c r="AX51" s="66">
        <v>7</v>
      </c>
      <c r="AY51" s="66">
        <v>6</v>
      </c>
      <c r="AZ51" s="66"/>
      <c r="BA51" s="102">
        <f t="shared" si="5"/>
        <v>6</v>
      </c>
      <c r="BB51" s="41"/>
      <c r="BC51" s="42">
        <v>8</v>
      </c>
      <c r="BD51" s="42">
        <v>7</v>
      </c>
      <c r="BE51" s="42">
        <v>6</v>
      </c>
      <c r="BF51" s="41">
        <v>6</v>
      </c>
      <c r="BG51" s="41"/>
      <c r="BH51" s="102">
        <f t="shared" si="6"/>
        <v>6</v>
      </c>
      <c r="BI51" s="101"/>
      <c r="BJ51" s="75">
        <v>5</v>
      </c>
      <c r="BK51" s="75">
        <v>6</v>
      </c>
      <c r="BL51" s="101">
        <v>5</v>
      </c>
      <c r="BM51" s="101"/>
      <c r="BN51" s="101">
        <f t="shared" si="7"/>
        <v>5</v>
      </c>
      <c r="BO51" s="75">
        <f t="shared" si="8"/>
        <v>160</v>
      </c>
      <c r="BP51" s="98">
        <f t="shared" si="13"/>
        <v>6.846153846153846</v>
      </c>
      <c r="BQ51" s="98">
        <f t="shared" si="10"/>
        <v>6.846153846153846</v>
      </c>
      <c r="BR51" s="96" t="str">
        <f t="shared" si="11"/>
        <v>TBK</v>
      </c>
      <c r="BU51">
        <v>160</v>
      </c>
      <c r="BV51" s="161">
        <v>46</v>
      </c>
      <c r="BW51" s="204"/>
      <c r="BX51" s="98">
        <f t="shared" si="12"/>
        <v>3.5</v>
      </c>
    </row>
    <row r="52" spans="1:76" ht="15" customHeight="1">
      <c r="A52" s="165">
        <v>47</v>
      </c>
      <c r="B52" s="161">
        <v>47</v>
      </c>
      <c r="C52" s="22" t="s">
        <v>10</v>
      </c>
      <c r="D52" s="23" t="s">
        <v>41</v>
      </c>
      <c r="E52" s="367" t="s">
        <v>344</v>
      </c>
      <c r="F52" s="42">
        <v>7</v>
      </c>
      <c r="G52" s="42">
        <v>7</v>
      </c>
      <c r="H52" s="42">
        <v>6</v>
      </c>
      <c r="I52" s="41">
        <v>7</v>
      </c>
      <c r="J52" s="41"/>
      <c r="K52" s="102">
        <f t="shared" si="0"/>
        <v>7</v>
      </c>
      <c r="L52" s="101"/>
      <c r="M52" s="41">
        <v>7</v>
      </c>
      <c r="N52" s="41">
        <v>7</v>
      </c>
      <c r="O52" s="41">
        <v>7</v>
      </c>
      <c r="P52" s="41">
        <v>7</v>
      </c>
      <c r="Q52" s="41"/>
      <c r="R52" s="102">
        <f t="shared" si="1"/>
        <v>7</v>
      </c>
      <c r="S52" s="101"/>
      <c r="T52" s="42">
        <v>7</v>
      </c>
      <c r="U52" s="42">
        <v>8</v>
      </c>
      <c r="V52" s="41">
        <v>8</v>
      </c>
      <c r="W52" s="41">
        <v>8</v>
      </c>
      <c r="X52" s="66">
        <v>9</v>
      </c>
      <c r="Y52" s="66"/>
      <c r="Z52" s="102">
        <f t="shared" si="2"/>
        <v>9</v>
      </c>
      <c r="AA52" s="170"/>
      <c r="AB52" s="181"/>
      <c r="AC52" s="161">
        <v>47</v>
      </c>
      <c r="AD52" s="175">
        <v>7</v>
      </c>
      <c r="AE52" s="41">
        <v>7</v>
      </c>
      <c r="AF52" s="41">
        <v>7</v>
      </c>
      <c r="AG52" s="41">
        <v>7</v>
      </c>
      <c r="AH52" s="41">
        <v>6</v>
      </c>
      <c r="AI52" s="41">
        <v>6</v>
      </c>
      <c r="AJ52" s="41"/>
      <c r="AK52" s="102">
        <f t="shared" si="3"/>
        <v>6</v>
      </c>
      <c r="AL52" s="335"/>
      <c r="AM52" s="41">
        <v>8</v>
      </c>
      <c r="AN52" s="41">
        <v>7</v>
      </c>
      <c r="AO52" s="41">
        <v>9</v>
      </c>
      <c r="AP52" s="41">
        <v>8</v>
      </c>
      <c r="AQ52" s="41">
        <v>8</v>
      </c>
      <c r="AR52" s="41">
        <v>8</v>
      </c>
      <c r="AS52" s="42"/>
      <c r="AT52" s="102">
        <f t="shared" si="4"/>
        <v>8</v>
      </c>
      <c r="AU52" s="42"/>
      <c r="AV52" s="41">
        <v>7</v>
      </c>
      <c r="AW52" s="41">
        <v>7</v>
      </c>
      <c r="AX52" s="66">
        <v>8</v>
      </c>
      <c r="AY52" s="66">
        <v>6</v>
      </c>
      <c r="AZ52" s="66"/>
      <c r="BA52" s="102">
        <f t="shared" si="5"/>
        <v>6</v>
      </c>
      <c r="BB52" s="41"/>
      <c r="BC52" s="42">
        <v>8</v>
      </c>
      <c r="BD52" s="42">
        <v>6</v>
      </c>
      <c r="BE52" s="42">
        <v>7</v>
      </c>
      <c r="BF52" s="41">
        <v>8</v>
      </c>
      <c r="BG52" s="41"/>
      <c r="BH52" s="102">
        <f t="shared" si="6"/>
        <v>8</v>
      </c>
      <c r="BI52" s="101"/>
      <c r="BJ52" s="75">
        <v>6</v>
      </c>
      <c r="BK52" s="75">
        <v>7</v>
      </c>
      <c r="BL52" s="101">
        <v>6</v>
      </c>
      <c r="BM52" s="101"/>
      <c r="BN52" s="101">
        <f t="shared" si="7"/>
        <v>6</v>
      </c>
      <c r="BO52" s="75">
        <f t="shared" si="8"/>
        <v>166</v>
      </c>
      <c r="BP52" s="98">
        <f t="shared" si="13"/>
        <v>7.3076923076923075</v>
      </c>
      <c r="BQ52" s="98">
        <f t="shared" si="10"/>
        <v>7.3076923076923075</v>
      </c>
      <c r="BR52" s="96" t="str">
        <f t="shared" si="11"/>
        <v>Kh¸</v>
      </c>
      <c r="BU52">
        <v>166</v>
      </c>
      <c r="BV52" s="161">
        <v>47</v>
      </c>
      <c r="BW52" s="204"/>
      <c r="BX52" s="98">
        <f t="shared" si="12"/>
        <v>3.6153846153846154</v>
      </c>
    </row>
    <row r="53" spans="1:76" ht="15" customHeight="1">
      <c r="A53" s="165">
        <v>48</v>
      </c>
      <c r="B53" s="161">
        <v>48</v>
      </c>
      <c r="C53" s="22" t="s">
        <v>101</v>
      </c>
      <c r="D53" s="23" t="s">
        <v>41</v>
      </c>
      <c r="E53" s="367" t="s">
        <v>345</v>
      </c>
      <c r="F53" s="42">
        <v>6</v>
      </c>
      <c r="G53" s="42">
        <v>7</v>
      </c>
      <c r="H53" s="42">
        <v>7</v>
      </c>
      <c r="I53" s="41">
        <v>7</v>
      </c>
      <c r="J53" s="41"/>
      <c r="K53" s="102">
        <f t="shared" si="0"/>
        <v>7</v>
      </c>
      <c r="L53" s="101"/>
      <c r="M53" s="41">
        <v>7</v>
      </c>
      <c r="N53" s="41">
        <v>7</v>
      </c>
      <c r="O53" s="41">
        <v>7</v>
      </c>
      <c r="P53" s="41">
        <v>9</v>
      </c>
      <c r="Q53" s="41"/>
      <c r="R53" s="102">
        <f t="shared" si="1"/>
        <v>8</v>
      </c>
      <c r="S53" s="101"/>
      <c r="T53" s="42">
        <v>8</v>
      </c>
      <c r="U53" s="42">
        <v>7</v>
      </c>
      <c r="V53" s="41">
        <v>7</v>
      </c>
      <c r="W53" s="41">
        <v>7</v>
      </c>
      <c r="X53" s="66">
        <v>7</v>
      </c>
      <c r="Y53" s="66"/>
      <c r="Z53" s="102">
        <f t="shared" si="2"/>
        <v>7</v>
      </c>
      <c r="AA53" s="170"/>
      <c r="AB53" s="181"/>
      <c r="AC53" s="161">
        <v>48</v>
      </c>
      <c r="AD53" s="175">
        <v>5</v>
      </c>
      <c r="AE53" s="41">
        <v>7</v>
      </c>
      <c r="AF53" s="41">
        <v>7</v>
      </c>
      <c r="AG53" s="41">
        <v>7</v>
      </c>
      <c r="AH53" s="41">
        <v>6</v>
      </c>
      <c r="AI53" s="41">
        <v>8</v>
      </c>
      <c r="AJ53" s="41"/>
      <c r="AK53" s="102">
        <f t="shared" si="3"/>
        <v>8</v>
      </c>
      <c r="AL53" s="335"/>
      <c r="AM53" s="41">
        <v>8</v>
      </c>
      <c r="AN53" s="41">
        <v>8</v>
      </c>
      <c r="AO53" s="41">
        <v>8</v>
      </c>
      <c r="AP53" s="41">
        <v>9</v>
      </c>
      <c r="AQ53" s="41">
        <v>8</v>
      </c>
      <c r="AR53" s="41">
        <v>9</v>
      </c>
      <c r="AS53" s="42"/>
      <c r="AT53" s="102">
        <f t="shared" si="4"/>
        <v>9</v>
      </c>
      <c r="AU53" s="42"/>
      <c r="AV53" s="41">
        <v>7</v>
      </c>
      <c r="AW53" s="41">
        <v>8</v>
      </c>
      <c r="AX53" s="66">
        <v>7</v>
      </c>
      <c r="AY53" s="66">
        <v>7</v>
      </c>
      <c r="AZ53" s="66"/>
      <c r="BA53" s="102">
        <f t="shared" si="5"/>
        <v>7</v>
      </c>
      <c r="BB53" s="41"/>
      <c r="BC53" s="42">
        <v>9</v>
      </c>
      <c r="BD53" s="42">
        <v>7</v>
      </c>
      <c r="BE53" s="42">
        <v>6</v>
      </c>
      <c r="BF53" s="41">
        <v>9</v>
      </c>
      <c r="BG53" s="41"/>
      <c r="BH53" s="102">
        <f t="shared" si="6"/>
        <v>9</v>
      </c>
      <c r="BI53" s="101"/>
      <c r="BJ53" s="75">
        <v>5</v>
      </c>
      <c r="BK53" s="75">
        <v>6</v>
      </c>
      <c r="BL53" s="101">
        <v>5</v>
      </c>
      <c r="BM53" s="101"/>
      <c r="BN53" s="101">
        <f t="shared" si="7"/>
        <v>5</v>
      </c>
      <c r="BO53" s="75">
        <f t="shared" si="8"/>
        <v>179</v>
      </c>
      <c r="BP53" s="98">
        <f t="shared" si="13"/>
        <v>7.923076923076923</v>
      </c>
      <c r="BQ53" s="98">
        <f t="shared" si="10"/>
        <v>7.923076923076923</v>
      </c>
      <c r="BR53" s="96" t="str">
        <f t="shared" si="11"/>
        <v>Kh¸</v>
      </c>
      <c r="BU53">
        <v>179</v>
      </c>
      <c r="BV53" s="161">
        <v>48</v>
      </c>
      <c r="BW53" s="204"/>
      <c r="BX53" s="98">
        <f t="shared" si="12"/>
        <v>3.6153846153846154</v>
      </c>
    </row>
    <row r="54" spans="1:76" ht="15" customHeight="1">
      <c r="A54" s="165">
        <v>49</v>
      </c>
      <c r="B54" s="161">
        <v>49</v>
      </c>
      <c r="C54" s="22" t="s">
        <v>30</v>
      </c>
      <c r="D54" s="23" t="s">
        <v>102</v>
      </c>
      <c r="E54" s="367" t="s">
        <v>346</v>
      </c>
      <c r="F54" s="42">
        <v>8</v>
      </c>
      <c r="G54" s="42">
        <v>7</v>
      </c>
      <c r="H54" s="42">
        <v>6</v>
      </c>
      <c r="I54" s="41">
        <v>5</v>
      </c>
      <c r="J54" s="41"/>
      <c r="K54" s="102">
        <f t="shared" si="0"/>
        <v>6</v>
      </c>
      <c r="L54" s="101"/>
      <c r="M54" s="41">
        <v>7</v>
      </c>
      <c r="N54" s="41">
        <v>7</v>
      </c>
      <c r="O54" s="41">
        <v>7</v>
      </c>
      <c r="P54" s="41">
        <v>6</v>
      </c>
      <c r="Q54" s="41"/>
      <c r="R54" s="102">
        <f t="shared" si="1"/>
        <v>6</v>
      </c>
      <c r="S54" s="101"/>
      <c r="T54" s="42">
        <v>6</v>
      </c>
      <c r="U54" s="42">
        <v>7</v>
      </c>
      <c r="V54" s="41">
        <v>7</v>
      </c>
      <c r="W54" s="41">
        <v>7</v>
      </c>
      <c r="X54" s="66">
        <v>8</v>
      </c>
      <c r="Y54" s="66"/>
      <c r="Z54" s="102">
        <f t="shared" si="2"/>
        <v>8</v>
      </c>
      <c r="AA54" s="170"/>
      <c r="AB54" s="181"/>
      <c r="AC54" s="161">
        <v>49</v>
      </c>
      <c r="AD54" s="175">
        <v>6</v>
      </c>
      <c r="AE54" s="41">
        <v>7</v>
      </c>
      <c r="AF54" s="41">
        <v>7</v>
      </c>
      <c r="AG54" s="41">
        <v>7</v>
      </c>
      <c r="AH54" s="41">
        <v>6</v>
      </c>
      <c r="AI54" s="41">
        <v>5</v>
      </c>
      <c r="AJ54" s="41"/>
      <c r="AK54" s="102">
        <f t="shared" si="3"/>
        <v>5</v>
      </c>
      <c r="AL54" s="335"/>
      <c r="AM54" s="41">
        <v>7</v>
      </c>
      <c r="AN54" s="41">
        <v>6</v>
      </c>
      <c r="AO54" s="41">
        <v>8</v>
      </c>
      <c r="AP54" s="41">
        <v>8</v>
      </c>
      <c r="AQ54" s="41">
        <v>8</v>
      </c>
      <c r="AR54" s="41">
        <v>8</v>
      </c>
      <c r="AS54" s="42"/>
      <c r="AT54" s="102">
        <f t="shared" si="4"/>
        <v>8</v>
      </c>
      <c r="AU54" s="42"/>
      <c r="AV54" s="41">
        <v>7</v>
      </c>
      <c r="AW54" s="41">
        <v>8</v>
      </c>
      <c r="AX54" s="66">
        <v>7</v>
      </c>
      <c r="AY54" s="66">
        <v>6</v>
      </c>
      <c r="AZ54" s="66"/>
      <c r="BA54" s="102">
        <f t="shared" si="5"/>
        <v>6</v>
      </c>
      <c r="BB54" s="41"/>
      <c r="BC54" s="42">
        <v>8</v>
      </c>
      <c r="BD54" s="42">
        <v>7</v>
      </c>
      <c r="BE54" s="42">
        <v>5</v>
      </c>
      <c r="BF54" s="41">
        <v>8</v>
      </c>
      <c r="BG54" s="41"/>
      <c r="BH54" s="102">
        <f t="shared" si="6"/>
        <v>8</v>
      </c>
      <c r="BI54" s="101"/>
      <c r="BJ54" s="75">
        <v>5</v>
      </c>
      <c r="BK54" s="75">
        <v>5</v>
      </c>
      <c r="BL54" s="101">
        <v>4</v>
      </c>
      <c r="BM54" s="101"/>
      <c r="BN54" s="105">
        <f t="shared" si="7"/>
        <v>4</v>
      </c>
      <c r="BO54" s="75">
        <f t="shared" si="8"/>
        <v>151</v>
      </c>
      <c r="BP54" s="98">
        <f t="shared" si="13"/>
        <v>6.730769230769231</v>
      </c>
      <c r="BQ54" s="98">
        <f t="shared" si="10"/>
        <v>6.730769230769231</v>
      </c>
      <c r="BR54" s="96" t="str">
        <f t="shared" si="11"/>
        <v>TBK</v>
      </c>
      <c r="BU54">
        <v>151</v>
      </c>
      <c r="BV54" s="161">
        <v>49</v>
      </c>
      <c r="BW54" s="204"/>
      <c r="BX54" s="98">
        <f t="shared" si="12"/>
        <v>3.4615384615384617</v>
      </c>
    </row>
    <row r="55" spans="1:76" ht="14.25" customHeight="1">
      <c r="A55" s="165">
        <v>50</v>
      </c>
      <c r="B55" s="161">
        <v>50</v>
      </c>
      <c r="C55" s="22" t="s">
        <v>11</v>
      </c>
      <c r="D55" s="23" t="s">
        <v>103</v>
      </c>
      <c r="E55" s="367" t="s">
        <v>347</v>
      </c>
      <c r="F55" s="42">
        <v>7</v>
      </c>
      <c r="G55" s="42">
        <v>8</v>
      </c>
      <c r="H55" s="42">
        <v>7</v>
      </c>
      <c r="I55" s="41">
        <v>8</v>
      </c>
      <c r="J55" s="41"/>
      <c r="K55" s="102">
        <f t="shared" si="0"/>
        <v>8</v>
      </c>
      <c r="L55" s="101"/>
      <c r="M55" s="41">
        <v>8</v>
      </c>
      <c r="N55" s="41">
        <v>7</v>
      </c>
      <c r="O55" s="41">
        <v>7</v>
      </c>
      <c r="P55" s="41">
        <v>8</v>
      </c>
      <c r="Q55" s="41"/>
      <c r="R55" s="102">
        <f t="shared" si="1"/>
        <v>8</v>
      </c>
      <c r="S55" s="101"/>
      <c r="T55" s="42">
        <v>6</v>
      </c>
      <c r="U55" s="42">
        <v>8</v>
      </c>
      <c r="V55" s="41">
        <v>7</v>
      </c>
      <c r="W55" s="41">
        <v>8</v>
      </c>
      <c r="X55" s="66">
        <v>9</v>
      </c>
      <c r="Y55" s="66"/>
      <c r="Z55" s="102">
        <f t="shared" si="2"/>
        <v>8</v>
      </c>
      <c r="AA55" s="170"/>
      <c r="AB55" s="181"/>
      <c r="AC55" s="161">
        <v>50</v>
      </c>
      <c r="AD55" s="175">
        <v>6</v>
      </c>
      <c r="AE55" s="41">
        <v>7</v>
      </c>
      <c r="AF55" s="41">
        <v>7</v>
      </c>
      <c r="AG55" s="41">
        <v>6</v>
      </c>
      <c r="AH55" s="41">
        <v>7</v>
      </c>
      <c r="AI55" s="41">
        <v>7</v>
      </c>
      <c r="AJ55" s="41"/>
      <c r="AK55" s="102">
        <f t="shared" si="3"/>
        <v>7</v>
      </c>
      <c r="AL55" s="335"/>
      <c r="AM55" s="41">
        <v>7</v>
      </c>
      <c r="AN55" s="41">
        <v>8</v>
      </c>
      <c r="AO55" s="41">
        <v>7</v>
      </c>
      <c r="AP55" s="41">
        <v>8</v>
      </c>
      <c r="AQ55" s="41">
        <v>8</v>
      </c>
      <c r="AR55" s="41">
        <v>9</v>
      </c>
      <c r="AS55" s="42"/>
      <c r="AT55" s="102">
        <f t="shared" si="4"/>
        <v>9</v>
      </c>
      <c r="AU55" s="42"/>
      <c r="AV55" s="41">
        <v>7</v>
      </c>
      <c r="AW55" s="41">
        <v>8</v>
      </c>
      <c r="AX55" s="66">
        <v>8</v>
      </c>
      <c r="AY55" s="66">
        <v>8</v>
      </c>
      <c r="AZ55" s="66"/>
      <c r="BA55" s="102">
        <f t="shared" si="5"/>
        <v>8</v>
      </c>
      <c r="BB55" s="41"/>
      <c r="BC55" s="42">
        <v>8</v>
      </c>
      <c r="BD55" s="42">
        <v>8</v>
      </c>
      <c r="BE55" s="42">
        <v>5</v>
      </c>
      <c r="BF55" s="41">
        <v>9</v>
      </c>
      <c r="BG55" s="41"/>
      <c r="BH55" s="102">
        <f t="shared" si="6"/>
        <v>8</v>
      </c>
      <c r="BI55" s="101"/>
      <c r="BJ55" s="75">
        <v>5</v>
      </c>
      <c r="BK55" s="75">
        <v>7</v>
      </c>
      <c r="BL55" s="101">
        <v>6</v>
      </c>
      <c r="BM55" s="101"/>
      <c r="BN55" s="101">
        <f t="shared" si="7"/>
        <v>6</v>
      </c>
      <c r="BO55" s="75">
        <f t="shared" si="8"/>
        <v>184</v>
      </c>
      <c r="BP55" s="98">
        <f t="shared" si="13"/>
        <v>8</v>
      </c>
      <c r="BQ55" s="98">
        <f t="shared" si="10"/>
        <v>8</v>
      </c>
      <c r="BR55" s="96" t="str">
        <f t="shared" si="11"/>
        <v>Giái</v>
      </c>
      <c r="BU55">
        <v>184</v>
      </c>
      <c r="BV55" s="161">
        <v>50</v>
      </c>
      <c r="BW55" s="204"/>
      <c r="BX55" s="98">
        <f t="shared" si="12"/>
        <v>3.8846153846153846</v>
      </c>
    </row>
    <row r="56" spans="1:76" ht="15" customHeight="1">
      <c r="A56" s="165">
        <v>51</v>
      </c>
      <c r="B56" s="161">
        <v>51</v>
      </c>
      <c r="C56" s="22" t="s">
        <v>104</v>
      </c>
      <c r="D56" s="23" t="s">
        <v>43</v>
      </c>
      <c r="E56" s="367" t="s">
        <v>348</v>
      </c>
      <c r="F56" s="42">
        <v>7</v>
      </c>
      <c r="G56" s="42">
        <v>6</v>
      </c>
      <c r="H56" s="42">
        <v>7</v>
      </c>
      <c r="I56" s="41">
        <v>8</v>
      </c>
      <c r="J56" s="41"/>
      <c r="K56" s="102">
        <f t="shared" si="0"/>
        <v>8</v>
      </c>
      <c r="L56" s="101"/>
      <c r="M56" s="41">
        <v>7</v>
      </c>
      <c r="N56" s="41">
        <v>8</v>
      </c>
      <c r="O56" s="41">
        <v>7</v>
      </c>
      <c r="P56" s="41">
        <v>6</v>
      </c>
      <c r="Q56" s="41"/>
      <c r="R56" s="102">
        <f t="shared" si="1"/>
        <v>6</v>
      </c>
      <c r="S56" s="101"/>
      <c r="T56" s="42">
        <v>6</v>
      </c>
      <c r="U56" s="42">
        <v>7</v>
      </c>
      <c r="V56" s="41">
        <v>7</v>
      </c>
      <c r="W56" s="41">
        <v>6</v>
      </c>
      <c r="X56" s="66">
        <v>8</v>
      </c>
      <c r="Y56" s="66"/>
      <c r="Z56" s="102">
        <f t="shared" si="2"/>
        <v>8</v>
      </c>
      <c r="AA56" s="170"/>
      <c r="AB56" s="181"/>
      <c r="AC56" s="161">
        <v>51</v>
      </c>
      <c r="AD56" s="175">
        <v>4</v>
      </c>
      <c r="AE56" s="41">
        <v>6</v>
      </c>
      <c r="AF56" s="41">
        <v>7</v>
      </c>
      <c r="AG56" s="41">
        <v>8</v>
      </c>
      <c r="AH56" s="41">
        <v>7</v>
      </c>
      <c r="AI56" s="41">
        <v>4</v>
      </c>
      <c r="AJ56" s="41"/>
      <c r="AK56" s="102">
        <f t="shared" si="3"/>
        <v>5</v>
      </c>
      <c r="AL56" s="335"/>
      <c r="AM56" s="41">
        <v>8</v>
      </c>
      <c r="AN56" s="41">
        <v>8</v>
      </c>
      <c r="AO56" s="41">
        <v>8</v>
      </c>
      <c r="AP56" s="41">
        <v>8</v>
      </c>
      <c r="AQ56" s="41">
        <v>8</v>
      </c>
      <c r="AR56" s="41">
        <v>8</v>
      </c>
      <c r="AS56" s="42"/>
      <c r="AT56" s="102">
        <f t="shared" si="4"/>
        <v>8</v>
      </c>
      <c r="AU56" s="42"/>
      <c r="AV56" s="41">
        <v>8</v>
      </c>
      <c r="AW56" s="41">
        <v>8</v>
      </c>
      <c r="AX56" s="66">
        <v>7</v>
      </c>
      <c r="AY56" s="66">
        <v>8</v>
      </c>
      <c r="AZ56" s="66"/>
      <c r="BA56" s="102">
        <f t="shared" si="5"/>
        <v>8</v>
      </c>
      <c r="BB56" s="41"/>
      <c r="BC56" s="42">
        <v>8</v>
      </c>
      <c r="BD56" s="42">
        <v>8</v>
      </c>
      <c r="BE56" s="42">
        <v>6</v>
      </c>
      <c r="BF56" s="41">
        <v>4</v>
      </c>
      <c r="BG56" s="41"/>
      <c r="BH56" s="102">
        <f t="shared" si="6"/>
        <v>5</v>
      </c>
      <c r="BI56" s="101"/>
      <c r="BJ56" s="75">
        <v>6</v>
      </c>
      <c r="BK56" s="75">
        <v>7</v>
      </c>
      <c r="BL56" s="101">
        <v>7</v>
      </c>
      <c r="BM56" s="101"/>
      <c r="BN56" s="101">
        <f t="shared" si="7"/>
        <v>7</v>
      </c>
      <c r="BO56" s="75">
        <f t="shared" si="8"/>
        <v>163</v>
      </c>
      <c r="BP56" s="98">
        <f t="shared" si="13"/>
        <v>6.846153846153846</v>
      </c>
      <c r="BQ56" s="98">
        <f t="shared" si="10"/>
        <v>6.846153846153846</v>
      </c>
      <c r="BR56" s="96" t="str">
        <f t="shared" si="11"/>
        <v>TBK</v>
      </c>
      <c r="BU56">
        <v>163</v>
      </c>
      <c r="BV56" s="161">
        <v>51</v>
      </c>
      <c r="BW56" s="204"/>
      <c r="BX56" s="98">
        <f t="shared" si="12"/>
        <v>3.6923076923076925</v>
      </c>
    </row>
    <row r="57" spans="1:76" ht="14.25" customHeight="1">
      <c r="A57" s="165">
        <v>52</v>
      </c>
      <c r="B57" s="161">
        <v>52</v>
      </c>
      <c r="C57" s="22" t="s">
        <v>13</v>
      </c>
      <c r="D57" s="23" t="s">
        <v>43</v>
      </c>
      <c r="E57" s="367" t="s">
        <v>349</v>
      </c>
      <c r="F57" s="42">
        <v>7</v>
      </c>
      <c r="G57" s="42">
        <v>6</v>
      </c>
      <c r="H57" s="42">
        <v>6</v>
      </c>
      <c r="I57" s="41">
        <v>9</v>
      </c>
      <c r="J57" s="41"/>
      <c r="K57" s="102">
        <f t="shared" si="0"/>
        <v>8</v>
      </c>
      <c r="L57" s="101"/>
      <c r="M57" s="41">
        <v>8</v>
      </c>
      <c r="N57" s="41">
        <v>7</v>
      </c>
      <c r="O57" s="41">
        <v>8</v>
      </c>
      <c r="P57" s="41">
        <v>7</v>
      </c>
      <c r="Q57" s="41"/>
      <c r="R57" s="102">
        <f t="shared" si="1"/>
        <v>7</v>
      </c>
      <c r="S57" s="101"/>
      <c r="T57" s="42">
        <v>6</v>
      </c>
      <c r="U57" s="42">
        <v>8</v>
      </c>
      <c r="V57" s="41">
        <v>8</v>
      </c>
      <c r="W57" s="41">
        <v>7</v>
      </c>
      <c r="X57" s="66">
        <v>8</v>
      </c>
      <c r="Y57" s="66"/>
      <c r="Z57" s="102">
        <f t="shared" si="2"/>
        <v>8</v>
      </c>
      <c r="AA57" s="170"/>
      <c r="AB57" s="181"/>
      <c r="AC57" s="161">
        <v>52</v>
      </c>
      <c r="AD57" s="175">
        <v>6</v>
      </c>
      <c r="AE57" s="41">
        <v>7</v>
      </c>
      <c r="AF57" s="41">
        <v>7</v>
      </c>
      <c r="AG57" s="41">
        <v>7</v>
      </c>
      <c r="AH57" s="41">
        <v>7</v>
      </c>
      <c r="AI57" s="41">
        <v>8</v>
      </c>
      <c r="AJ57" s="41"/>
      <c r="AK57" s="102">
        <f t="shared" si="3"/>
        <v>8</v>
      </c>
      <c r="AL57" s="335"/>
      <c r="AM57" s="41">
        <v>7</v>
      </c>
      <c r="AN57" s="41">
        <v>8</v>
      </c>
      <c r="AO57" s="41">
        <v>9</v>
      </c>
      <c r="AP57" s="41">
        <v>8</v>
      </c>
      <c r="AQ57" s="41">
        <v>8</v>
      </c>
      <c r="AR57" s="41">
        <v>8</v>
      </c>
      <c r="AS57" s="42"/>
      <c r="AT57" s="102">
        <f t="shared" si="4"/>
        <v>8</v>
      </c>
      <c r="AU57" s="42"/>
      <c r="AV57" s="41">
        <v>7</v>
      </c>
      <c r="AW57" s="41">
        <v>8</v>
      </c>
      <c r="AX57" s="66">
        <v>7</v>
      </c>
      <c r="AY57" s="66">
        <v>7</v>
      </c>
      <c r="AZ57" s="66"/>
      <c r="BA57" s="102">
        <f t="shared" si="5"/>
        <v>7</v>
      </c>
      <c r="BB57" s="41"/>
      <c r="BC57" s="42">
        <v>9</v>
      </c>
      <c r="BD57" s="42">
        <v>7</v>
      </c>
      <c r="BE57" s="42">
        <v>5</v>
      </c>
      <c r="BF57" s="41">
        <v>9</v>
      </c>
      <c r="BG57" s="41"/>
      <c r="BH57" s="102">
        <f t="shared" si="6"/>
        <v>8</v>
      </c>
      <c r="BI57" s="101"/>
      <c r="BJ57" s="75">
        <v>7</v>
      </c>
      <c r="BK57" s="75">
        <v>8</v>
      </c>
      <c r="BL57" s="101">
        <v>7</v>
      </c>
      <c r="BM57" s="101"/>
      <c r="BN57" s="101">
        <f t="shared" si="7"/>
        <v>7</v>
      </c>
      <c r="BO57" s="75">
        <f t="shared" si="8"/>
        <v>178</v>
      </c>
      <c r="BP57" s="98">
        <f t="shared" si="13"/>
        <v>7.769230769230769</v>
      </c>
      <c r="BQ57" s="98">
        <f t="shared" si="10"/>
        <v>7.769230769230769</v>
      </c>
      <c r="BR57" s="96" t="str">
        <f t="shared" si="11"/>
        <v>Kh¸</v>
      </c>
      <c r="BU57">
        <v>178</v>
      </c>
      <c r="BV57" s="161">
        <v>52</v>
      </c>
      <c r="BW57" s="204"/>
      <c r="BX57" s="98">
        <f t="shared" si="12"/>
        <v>3.576923076923077</v>
      </c>
    </row>
    <row r="58" spans="1:76" ht="14.25" customHeight="1">
      <c r="A58" s="166">
        <v>53</v>
      </c>
      <c r="B58" s="162">
        <v>53</v>
      </c>
      <c r="C58" s="48" t="s">
        <v>105</v>
      </c>
      <c r="D58" s="30" t="s">
        <v>106</v>
      </c>
      <c r="E58" s="31"/>
      <c r="F58" s="46">
        <v>7</v>
      </c>
      <c r="G58" s="46">
        <v>6</v>
      </c>
      <c r="H58" s="46">
        <v>6</v>
      </c>
      <c r="I58" s="86">
        <v>4</v>
      </c>
      <c r="J58" s="51"/>
      <c r="K58" s="103">
        <f t="shared" si="0"/>
        <v>5</v>
      </c>
      <c r="L58" s="101"/>
      <c r="M58" s="51">
        <v>7</v>
      </c>
      <c r="N58" s="51">
        <v>7</v>
      </c>
      <c r="O58" s="51">
        <v>7</v>
      </c>
      <c r="P58" s="86">
        <v>3</v>
      </c>
      <c r="Q58" s="51">
        <v>2</v>
      </c>
      <c r="R58" s="122">
        <f t="shared" si="1"/>
        <v>4</v>
      </c>
      <c r="S58" s="101">
        <f>ROUND((SUM(M58:O58)/3*0.3+MAX(P58:Q58)*0.7),0)</f>
        <v>4</v>
      </c>
      <c r="T58" s="46">
        <v>7</v>
      </c>
      <c r="U58" s="46">
        <v>7</v>
      </c>
      <c r="V58" s="51">
        <v>7</v>
      </c>
      <c r="W58" s="51">
        <v>7</v>
      </c>
      <c r="X58" s="52">
        <v>6</v>
      </c>
      <c r="Y58" s="52"/>
      <c r="Z58" s="103">
        <f t="shared" si="2"/>
        <v>6</v>
      </c>
      <c r="AA58" s="171"/>
      <c r="AB58" s="181"/>
      <c r="AC58" s="162">
        <v>53</v>
      </c>
      <c r="AD58" s="176">
        <v>7</v>
      </c>
      <c r="AE58" s="51">
        <v>6</v>
      </c>
      <c r="AF58" s="51">
        <v>5</v>
      </c>
      <c r="AG58" s="51">
        <v>7</v>
      </c>
      <c r="AH58" s="51">
        <v>6</v>
      </c>
      <c r="AI58" s="51">
        <v>5</v>
      </c>
      <c r="AJ58" s="51"/>
      <c r="AK58" s="103">
        <f t="shared" si="3"/>
        <v>5</v>
      </c>
      <c r="AL58" s="336"/>
      <c r="AM58" s="51">
        <v>9</v>
      </c>
      <c r="AN58" s="51">
        <v>8</v>
      </c>
      <c r="AO58" s="51">
        <v>8</v>
      </c>
      <c r="AP58" s="51">
        <v>8</v>
      </c>
      <c r="AQ58" s="51">
        <v>8</v>
      </c>
      <c r="AR58" s="51">
        <v>9</v>
      </c>
      <c r="AS58" s="46"/>
      <c r="AT58" s="103">
        <f t="shared" si="4"/>
        <v>9</v>
      </c>
      <c r="AU58" s="46"/>
      <c r="AV58" s="51">
        <v>8</v>
      </c>
      <c r="AW58" s="51">
        <v>7</v>
      </c>
      <c r="AX58" s="52">
        <v>7</v>
      </c>
      <c r="AY58" s="52">
        <v>7</v>
      </c>
      <c r="AZ58" s="52"/>
      <c r="BA58" s="103">
        <f t="shared" si="5"/>
        <v>7</v>
      </c>
      <c r="BB58" s="51"/>
      <c r="BC58" s="46">
        <v>8</v>
      </c>
      <c r="BD58" s="46">
        <v>8</v>
      </c>
      <c r="BE58" s="46">
        <v>5</v>
      </c>
      <c r="BF58" s="86">
        <v>2</v>
      </c>
      <c r="BG58" s="51">
        <v>5</v>
      </c>
      <c r="BH58" s="122">
        <f t="shared" si="6"/>
        <v>4</v>
      </c>
      <c r="BI58" s="126">
        <f>ROUND((SUM(BC58:BE58)/3*0.3+MAX(BF58:BG58)*0.7),0)</f>
        <v>6</v>
      </c>
      <c r="BJ58" s="128">
        <v>6</v>
      </c>
      <c r="BK58" s="128">
        <v>5</v>
      </c>
      <c r="BL58" s="126">
        <v>5</v>
      </c>
      <c r="BM58" s="126"/>
      <c r="BN58" s="126">
        <f t="shared" si="7"/>
        <v>5</v>
      </c>
      <c r="BO58" s="75">
        <f t="shared" si="8"/>
        <v>142</v>
      </c>
      <c r="BP58" s="123">
        <f t="shared" si="13"/>
        <v>5.923076923076923</v>
      </c>
      <c r="BQ58" s="98">
        <f t="shared" si="10"/>
        <v>6.153846153846154</v>
      </c>
      <c r="BR58" s="127" t="str">
        <f t="shared" si="11"/>
        <v>TBK</v>
      </c>
      <c r="BT58" t="s">
        <v>296</v>
      </c>
      <c r="BU58">
        <v>142</v>
      </c>
      <c r="BV58" s="162">
        <v>53</v>
      </c>
      <c r="BW58" s="205"/>
      <c r="BX58" s="98">
        <f t="shared" si="12"/>
        <v>4.615384615384615</v>
      </c>
    </row>
    <row r="59" spans="6:54" ht="15"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D59" s="57"/>
      <c r="AE59" s="57"/>
      <c r="AF59" s="57"/>
      <c r="AG59" s="88" t="s">
        <v>167</v>
      </c>
      <c r="BB59" s="57"/>
    </row>
    <row r="60" spans="6:54" ht="15"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65"/>
      <c r="X60" s="65"/>
      <c r="Y60" s="65"/>
      <c r="Z60" s="65"/>
      <c r="AA60" s="65"/>
      <c r="AB60" s="65"/>
      <c r="AD60" s="57"/>
      <c r="AE60" s="57"/>
      <c r="AF60" s="65"/>
      <c r="AG60" s="88" t="s">
        <v>168</v>
      </c>
      <c r="BB60" s="57"/>
    </row>
    <row r="61" spans="6:45" ht="16.5"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65"/>
      <c r="X61" s="65"/>
      <c r="Y61" s="65"/>
      <c r="Z61" s="65"/>
      <c r="AA61" s="65"/>
      <c r="AB61" s="65"/>
      <c r="AD61" s="57"/>
      <c r="AE61" s="57"/>
      <c r="AF61" s="65"/>
      <c r="AG61" s="65"/>
      <c r="AH61" s="90" t="s">
        <v>134</v>
      </c>
      <c r="AI61" s="65"/>
      <c r="AJ61" s="65"/>
      <c r="AK61" s="65"/>
      <c r="AL61" s="65"/>
      <c r="AM61" s="65"/>
      <c r="AN61" s="65"/>
      <c r="AO61" s="65"/>
      <c r="AP61" s="65"/>
      <c r="AQ61" s="65"/>
      <c r="AR61" s="76"/>
      <c r="AS61" s="57"/>
    </row>
    <row r="62" spans="6:53" ht="12.75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65"/>
      <c r="X62" s="65"/>
      <c r="Y62" s="65"/>
      <c r="Z62" s="65"/>
      <c r="AA62" s="65"/>
      <c r="AB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76"/>
      <c r="AV62" s="57"/>
      <c r="AW62" s="57"/>
      <c r="AX62" s="57"/>
      <c r="AY62" s="57"/>
      <c r="AZ62" s="57"/>
      <c r="BA62" s="57"/>
    </row>
    <row r="63" spans="6:53" ht="12.75"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65"/>
      <c r="X63" s="65"/>
      <c r="Y63" s="65"/>
      <c r="Z63" s="65"/>
      <c r="AA63" s="65"/>
      <c r="AB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76"/>
      <c r="AV63" s="57"/>
      <c r="AW63" s="57"/>
      <c r="AX63" s="57"/>
      <c r="AY63" s="57"/>
      <c r="AZ63" s="57"/>
      <c r="BA63" s="57"/>
    </row>
    <row r="64" spans="6:53" ht="15.75"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65"/>
      <c r="X64" s="65"/>
      <c r="Y64" s="65"/>
      <c r="Z64" s="65"/>
      <c r="AA64" s="65"/>
      <c r="AB64" s="65"/>
      <c r="AD64" s="65"/>
      <c r="AE64" s="65"/>
      <c r="AF64" s="65"/>
      <c r="AG64" s="120" t="s">
        <v>164</v>
      </c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76"/>
      <c r="AV64" s="57"/>
      <c r="AW64" s="57"/>
      <c r="AX64" s="57"/>
      <c r="AY64" s="57"/>
      <c r="AZ64" s="57"/>
      <c r="BA64" s="57"/>
    </row>
  </sheetData>
  <sheetProtection/>
  <autoFilter ref="A5:BX61"/>
  <mergeCells count="45">
    <mergeCell ref="BR4:BR5"/>
    <mergeCell ref="BP3:BR3"/>
    <mergeCell ref="C1:F1"/>
    <mergeCell ref="I1:AE1"/>
    <mergeCell ref="C2:E2"/>
    <mergeCell ref="F3:L3"/>
    <mergeCell ref="T3:AA3"/>
    <mergeCell ref="I2:AE2"/>
    <mergeCell ref="AC3:AC5"/>
    <mergeCell ref="E3:E5"/>
    <mergeCell ref="A3:A5"/>
    <mergeCell ref="B3:B5"/>
    <mergeCell ref="C3:C5"/>
    <mergeCell ref="D3:D5"/>
    <mergeCell ref="BP4:BQ4"/>
    <mergeCell ref="AM3:AU3"/>
    <mergeCell ref="M4:O4"/>
    <mergeCell ref="P4:Q4"/>
    <mergeCell ref="R4:S4"/>
    <mergeCell ref="AI4:AJ4"/>
    <mergeCell ref="AK4:AL4"/>
    <mergeCell ref="T4:W4"/>
    <mergeCell ref="M3:S3"/>
    <mergeCell ref="AD3:AL3"/>
    <mergeCell ref="AT4:AU4"/>
    <mergeCell ref="BC4:BE4"/>
    <mergeCell ref="AY4:AZ4"/>
    <mergeCell ref="AV4:AX4"/>
    <mergeCell ref="F4:H4"/>
    <mergeCell ref="I4:J4"/>
    <mergeCell ref="K4:L4"/>
    <mergeCell ref="AM4:AQ4"/>
    <mergeCell ref="X4:Y4"/>
    <mergeCell ref="Z4:AA4"/>
    <mergeCell ref="AD4:AH4"/>
    <mergeCell ref="AR4:AS4"/>
    <mergeCell ref="BO3:BO4"/>
    <mergeCell ref="BJ3:BN3"/>
    <mergeCell ref="BJ4:BK4"/>
    <mergeCell ref="BL4:BM4"/>
    <mergeCell ref="AV3:BB3"/>
    <mergeCell ref="BC3:BI3"/>
    <mergeCell ref="BF4:BG4"/>
    <mergeCell ref="BH4:BI4"/>
    <mergeCell ref="BA4:BB4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66"/>
  <sheetViews>
    <sheetView zoomScalePageLayoutView="0" workbookViewId="0" topLeftCell="AE1">
      <selection activeCell="AW6" sqref="A6:IV6"/>
    </sheetView>
  </sheetViews>
  <sheetFormatPr defaultColWidth="3.875" defaultRowHeight="12.75"/>
  <cols>
    <col min="1" max="2" width="3.875" style="0" customWidth="1"/>
    <col min="3" max="3" width="16.625" style="0" customWidth="1"/>
    <col min="4" max="4" width="8.00390625" style="0" customWidth="1"/>
    <col min="5" max="5" width="11.125" style="0" hidden="1" customWidth="1"/>
    <col min="6" max="6" width="3.625" style="0" customWidth="1"/>
    <col min="7" max="8" width="3.25390625" style="0" customWidth="1"/>
    <col min="9" max="10" width="3.375" style="0" customWidth="1"/>
    <col min="11" max="14" width="3.625" style="0" customWidth="1"/>
    <col min="15" max="15" width="3.75390625" style="0" customWidth="1"/>
    <col min="16" max="16" width="3.375" style="0" customWidth="1"/>
    <col min="17" max="17" width="3.25390625" style="0" customWidth="1"/>
    <col min="18" max="18" width="3.875" style="0" customWidth="1"/>
    <col min="19" max="19" width="3.75390625" style="0" customWidth="1"/>
    <col min="20" max="20" width="3.875" style="0" customWidth="1"/>
    <col min="21" max="21" width="4.00390625" style="0" customWidth="1"/>
    <col min="22" max="22" width="3.375" style="0" customWidth="1"/>
    <col min="23" max="23" width="4.00390625" style="0" customWidth="1"/>
    <col min="24" max="24" width="2.75390625" style="0" customWidth="1"/>
    <col min="25" max="26" width="3.75390625" style="0" customWidth="1"/>
    <col min="27" max="27" width="3.375" style="0" customWidth="1"/>
    <col min="28" max="28" width="3.25390625" style="0" customWidth="1"/>
    <col min="29" max="29" width="3.75390625" style="0" customWidth="1"/>
    <col min="30" max="30" width="3.875" style="0" customWidth="1"/>
    <col min="31" max="31" width="3.00390625" style="0" customWidth="1"/>
    <col min="32" max="32" width="3.75390625" style="0" customWidth="1"/>
    <col min="33" max="34" width="3.625" style="0" customWidth="1"/>
    <col min="35" max="35" width="3.875" style="163" customWidth="1"/>
    <col min="36" max="36" width="3.375" style="0" customWidth="1"/>
    <col min="37" max="37" width="3.875" style="0" customWidth="1"/>
    <col min="38" max="38" width="3.25390625" style="0" customWidth="1"/>
    <col min="39" max="39" width="3.00390625" style="0" customWidth="1"/>
    <col min="40" max="40" width="3.625" style="0" customWidth="1"/>
    <col min="41" max="41" width="3.125" style="0" customWidth="1"/>
    <col min="42" max="44" width="3.375" style="0" customWidth="1"/>
    <col min="45" max="45" width="3.125" style="0" customWidth="1"/>
    <col min="46" max="48" width="3.375" style="0" customWidth="1"/>
    <col min="49" max="49" width="3.875" style="0" customWidth="1"/>
    <col min="50" max="50" width="3.25390625" style="0" customWidth="1"/>
    <col min="51" max="55" width="3.875" style="0" customWidth="1"/>
    <col min="56" max="57" width="3.125" style="0" customWidth="1"/>
    <col min="58" max="58" width="3.25390625" style="0" customWidth="1"/>
    <col min="59" max="59" width="3.00390625" style="0" customWidth="1"/>
    <col min="60" max="60" width="3.125" style="0" customWidth="1"/>
    <col min="61" max="62" width="3.00390625" style="0" customWidth="1"/>
    <col min="63" max="63" width="2.875" style="0" customWidth="1"/>
    <col min="64" max="65" width="2.75390625" style="0" customWidth="1"/>
    <col min="66" max="66" width="5.25390625" style="0" customWidth="1"/>
    <col min="67" max="67" width="4.875" style="0" customWidth="1"/>
    <col min="68" max="68" width="7.00390625" style="0" customWidth="1"/>
    <col min="69" max="72" width="3.875" style="0" customWidth="1"/>
    <col min="73" max="73" width="3.875" style="163" customWidth="1"/>
    <col min="74" max="74" width="4.875" style="0" customWidth="1"/>
    <col min="75" max="78" width="3.875" style="0" customWidth="1"/>
    <col min="79" max="79" width="8.125" style="0" customWidth="1"/>
    <col min="80" max="82" width="3.875" style="0" customWidth="1"/>
    <col min="83" max="83" width="6.125" style="0" customWidth="1"/>
  </cols>
  <sheetData>
    <row r="1" spans="2:73" ht="19.5">
      <c r="B1" s="1"/>
      <c r="C1" s="587" t="s">
        <v>0</v>
      </c>
      <c r="D1" s="588"/>
      <c r="E1" s="588"/>
      <c r="F1" s="588"/>
      <c r="I1" s="589" t="s">
        <v>117</v>
      </c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I1" s="119"/>
      <c r="BU1" s="119"/>
    </row>
    <row r="2" spans="2:73" ht="15.75">
      <c r="B2" s="1"/>
      <c r="C2" s="603" t="s">
        <v>1</v>
      </c>
      <c r="D2" s="603"/>
      <c r="E2" s="603"/>
      <c r="I2" s="587" t="s">
        <v>178</v>
      </c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I2" s="119"/>
      <c r="BU2" s="119"/>
    </row>
    <row r="3" spans="1:73" ht="7.5" customHeight="1">
      <c r="A3" s="1"/>
      <c r="B3" s="131"/>
      <c r="C3" s="131"/>
      <c r="D3" s="131"/>
      <c r="E3" s="11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AI3" s="131"/>
      <c r="BU3" s="131"/>
    </row>
    <row r="4" spans="1:83" ht="35.25" customHeight="1">
      <c r="A4" s="2"/>
      <c r="B4" s="3"/>
      <c r="C4" s="4"/>
      <c r="D4" s="33"/>
      <c r="E4" s="2"/>
      <c r="F4" s="604" t="s">
        <v>171</v>
      </c>
      <c r="G4" s="605"/>
      <c r="H4" s="605"/>
      <c r="I4" s="605"/>
      <c r="J4" s="605"/>
      <c r="K4" s="606"/>
      <c r="L4" s="604" t="s">
        <v>415</v>
      </c>
      <c r="M4" s="605"/>
      <c r="N4" s="605"/>
      <c r="O4" s="605"/>
      <c r="P4" s="605"/>
      <c r="Q4" s="605"/>
      <c r="R4" s="605"/>
      <c r="S4" s="606"/>
      <c r="T4" s="604" t="s">
        <v>59</v>
      </c>
      <c r="U4" s="605"/>
      <c r="V4" s="605"/>
      <c r="W4" s="605"/>
      <c r="X4" s="605"/>
      <c r="Y4" s="605"/>
      <c r="Z4" s="606"/>
      <c r="AA4" s="604" t="s">
        <v>173</v>
      </c>
      <c r="AB4" s="605"/>
      <c r="AC4" s="605"/>
      <c r="AD4" s="605"/>
      <c r="AE4" s="605"/>
      <c r="AF4" s="605"/>
      <c r="AG4" s="605"/>
      <c r="AH4" s="177"/>
      <c r="AI4" s="200"/>
      <c r="AJ4" s="604" t="s">
        <v>174</v>
      </c>
      <c r="AK4" s="605"/>
      <c r="AL4" s="605"/>
      <c r="AM4" s="605"/>
      <c r="AN4" s="605"/>
      <c r="AO4" s="606"/>
      <c r="AP4" s="604" t="s">
        <v>189</v>
      </c>
      <c r="AQ4" s="605"/>
      <c r="AR4" s="605"/>
      <c r="AS4" s="605"/>
      <c r="AT4" s="605"/>
      <c r="AU4" s="605"/>
      <c r="AV4" s="605"/>
      <c r="AW4" s="606"/>
      <c r="AX4" s="604" t="s">
        <v>176</v>
      </c>
      <c r="AY4" s="605"/>
      <c r="AZ4" s="605"/>
      <c r="BA4" s="605"/>
      <c r="BB4" s="605"/>
      <c r="BC4" s="605"/>
      <c r="BD4" s="605"/>
      <c r="BE4" s="605"/>
      <c r="BF4" s="606"/>
      <c r="BG4" s="560" t="s">
        <v>175</v>
      </c>
      <c r="BH4" s="561"/>
      <c r="BI4" s="561"/>
      <c r="BJ4" s="561"/>
      <c r="BK4" s="561"/>
      <c r="BL4" s="561"/>
      <c r="BM4" s="562"/>
      <c r="BN4" s="567" t="s">
        <v>190</v>
      </c>
      <c r="BO4" s="567" t="s">
        <v>54</v>
      </c>
      <c r="BP4" s="563" t="s">
        <v>177</v>
      </c>
      <c r="BU4" s="208"/>
      <c r="BZ4" s="19"/>
      <c r="CA4" s="19"/>
      <c r="CB4" s="19"/>
      <c r="CC4" s="19"/>
      <c r="CD4" s="19"/>
      <c r="CE4" s="34"/>
    </row>
    <row r="5" spans="1:83" ht="24" customHeight="1">
      <c r="A5" s="35" t="s">
        <v>2</v>
      </c>
      <c r="B5" s="35" t="s">
        <v>3</v>
      </c>
      <c r="C5" s="36" t="s">
        <v>4</v>
      </c>
      <c r="D5" s="37" t="s">
        <v>5</v>
      </c>
      <c r="E5" s="5" t="s">
        <v>6</v>
      </c>
      <c r="F5" s="557" t="s">
        <v>47</v>
      </c>
      <c r="G5" s="559"/>
      <c r="H5" s="557" t="s">
        <v>48</v>
      </c>
      <c r="I5" s="558"/>
      <c r="J5" s="557" t="s">
        <v>49</v>
      </c>
      <c r="K5" s="558"/>
      <c r="L5" s="557" t="s">
        <v>47</v>
      </c>
      <c r="M5" s="559"/>
      <c r="N5" s="565"/>
      <c r="O5" s="566"/>
      <c r="P5" s="557" t="s">
        <v>48</v>
      </c>
      <c r="Q5" s="558"/>
      <c r="R5" s="557" t="s">
        <v>49</v>
      </c>
      <c r="S5" s="558"/>
      <c r="T5" s="557" t="s">
        <v>47</v>
      </c>
      <c r="U5" s="559"/>
      <c r="V5" s="559"/>
      <c r="W5" s="557" t="s">
        <v>48</v>
      </c>
      <c r="X5" s="558"/>
      <c r="Y5" s="557" t="s">
        <v>49</v>
      </c>
      <c r="Z5" s="558"/>
      <c r="AA5" s="557" t="s">
        <v>47</v>
      </c>
      <c r="AB5" s="559"/>
      <c r="AC5" s="559"/>
      <c r="AD5" s="557" t="s">
        <v>48</v>
      </c>
      <c r="AE5" s="558"/>
      <c r="AF5" s="557" t="s">
        <v>49</v>
      </c>
      <c r="AG5" s="559"/>
      <c r="AH5" s="156"/>
      <c r="AI5" s="201" t="s">
        <v>3</v>
      </c>
      <c r="AJ5" s="557" t="s">
        <v>47</v>
      </c>
      <c r="AK5" s="559"/>
      <c r="AL5" s="557" t="s">
        <v>48</v>
      </c>
      <c r="AM5" s="558"/>
      <c r="AN5" s="557" t="s">
        <v>49</v>
      </c>
      <c r="AO5" s="558"/>
      <c r="AP5" s="557" t="s">
        <v>47</v>
      </c>
      <c r="AQ5" s="559"/>
      <c r="AR5" s="559"/>
      <c r="AS5" s="559"/>
      <c r="AT5" s="557" t="s">
        <v>48</v>
      </c>
      <c r="AU5" s="558"/>
      <c r="AV5" s="557" t="s">
        <v>49</v>
      </c>
      <c r="AW5" s="558"/>
      <c r="AX5" s="557" t="s">
        <v>47</v>
      </c>
      <c r="AY5" s="559"/>
      <c r="AZ5" s="559"/>
      <c r="BA5" s="559"/>
      <c r="BB5" s="559"/>
      <c r="BC5" s="557" t="s">
        <v>48</v>
      </c>
      <c r="BD5" s="558"/>
      <c r="BE5" s="557" t="s">
        <v>49</v>
      </c>
      <c r="BF5" s="558"/>
      <c r="BG5" s="557" t="s">
        <v>47</v>
      </c>
      <c r="BH5" s="559"/>
      <c r="BI5" s="559"/>
      <c r="BJ5" s="557" t="s">
        <v>48</v>
      </c>
      <c r="BK5" s="558"/>
      <c r="BL5" s="557" t="s">
        <v>49</v>
      </c>
      <c r="BM5" s="558"/>
      <c r="BN5" s="568"/>
      <c r="BO5" s="568"/>
      <c r="BP5" s="564"/>
      <c r="BU5" s="209">
        <v>1</v>
      </c>
      <c r="BV5">
        <v>2</v>
      </c>
      <c r="BZ5" s="19"/>
      <c r="CA5" s="19"/>
      <c r="CB5" s="19"/>
      <c r="CC5" s="19"/>
      <c r="CD5" s="19"/>
      <c r="CE5" s="34"/>
    </row>
    <row r="6" spans="1:83" ht="15.75">
      <c r="A6" s="6"/>
      <c r="B6" s="7"/>
      <c r="C6" s="8"/>
      <c r="D6" s="38"/>
      <c r="E6" s="6"/>
      <c r="F6" s="9" t="s">
        <v>127</v>
      </c>
      <c r="G6" s="10" t="s">
        <v>128</v>
      </c>
      <c r="H6" s="9" t="s">
        <v>44</v>
      </c>
      <c r="I6" s="10" t="s">
        <v>45</v>
      </c>
      <c r="J6" s="9" t="s">
        <v>44</v>
      </c>
      <c r="K6" s="10" t="s">
        <v>45</v>
      </c>
      <c r="L6" s="9" t="s">
        <v>127</v>
      </c>
      <c r="M6" s="10" t="s">
        <v>128</v>
      </c>
      <c r="N6" s="9" t="s">
        <v>129</v>
      </c>
      <c r="O6" s="10" t="s">
        <v>130</v>
      </c>
      <c r="P6" s="9" t="s">
        <v>44</v>
      </c>
      <c r="Q6" s="10" t="s">
        <v>45</v>
      </c>
      <c r="R6" s="9" t="s">
        <v>44</v>
      </c>
      <c r="S6" s="10" t="s">
        <v>45</v>
      </c>
      <c r="T6" s="9" t="s">
        <v>127</v>
      </c>
      <c r="U6" s="10" t="s">
        <v>128</v>
      </c>
      <c r="V6" s="9" t="s">
        <v>129</v>
      </c>
      <c r="W6" s="9" t="s">
        <v>44</v>
      </c>
      <c r="X6" s="10" t="s">
        <v>45</v>
      </c>
      <c r="Y6" s="9" t="s">
        <v>44</v>
      </c>
      <c r="Z6" s="10" t="s">
        <v>45</v>
      </c>
      <c r="AA6" s="9" t="s">
        <v>127</v>
      </c>
      <c r="AB6" s="10" t="s">
        <v>128</v>
      </c>
      <c r="AC6" s="9" t="s">
        <v>129</v>
      </c>
      <c r="AD6" s="9" t="s">
        <v>44</v>
      </c>
      <c r="AE6" s="10" t="s">
        <v>45</v>
      </c>
      <c r="AF6" s="9" t="s">
        <v>44</v>
      </c>
      <c r="AG6" s="182" t="s">
        <v>45</v>
      </c>
      <c r="AH6" s="186"/>
      <c r="AI6" s="202"/>
      <c r="AJ6" s="9" t="s">
        <v>127</v>
      </c>
      <c r="AK6" s="10" t="s">
        <v>128</v>
      </c>
      <c r="AL6" s="9" t="s">
        <v>44</v>
      </c>
      <c r="AM6" s="10" t="s">
        <v>45</v>
      </c>
      <c r="AN6" s="9" t="s">
        <v>44</v>
      </c>
      <c r="AO6" s="10" t="s">
        <v>45</v>
      </c>
      <c r="AP6" s="9" t="s">
        <v>127</v>
      </c>
      <c r="AQ6" s="10" t="s">
        <v>128</v>
      </c>
      <c r="AR6" s="10" t="s">
        <v>129</v>
      </c>
      <c r="AS6" s="9" t="s">
        <v>130</v>
      </c>
      <c r="AT6" s="9" t="s">
        <v>44</v>
      </c>
      <c r="AU6" s="10" t="s">
        <v>45</v>
      </c>
      <c r="AV6" s="9" t="s">
        <v>44</v>
      </c>
      <c r="AW6" s="10" t="s">
        <v>45</v>
      </c>
      <c r="AX6" s="9" t="s">
        <v>127</v>
      </c>
      <c r="AY6" s="10" t="s">
        <v>128</v>
      </c>
      <c r="AZ6" s="9" t="s">
        <v>129</v>
      </c>
      <c r="BA6" s="10" t="s">
        <v>130</v>
      </c>
      <c r="BB6" s="11" t="s">
        <v>158</v>
      </c>
      <c r="BC6" s="9" t="s">
        <v>44</v>
      </c>
      <c r="BD6" s="10" t="s">
        <v>45</v>
      </c>
      <c r="BE6" s="9" t="s">
        <v>44</v>
      </c>
      <c r="BF6" s="10" t="s">
        <v>45</v>
      </c>
      <c r="BG6" s="9"/>
      <c r="BH6" s="10"/>
      <c r="BI6" s="9"/>
      <c r="BJ6" s="11"/>
      <c r="BK6" s="11"/>
      <c r="BL6" s="11"/>
      <c r="BM6" s="11"/>
      <c r="BN6" s="611"/>
      <c r="BO6" s="611"/>
      <c r="BP6" s="39" t="s">
        <v>45</v>
      </c>
      <c r="BU6" s="210"/>
      <c r="BZ6" s="19"/>
      <c r="CA6" s="19"/>
      <c r="CB6" s="19"/>
      <c r="CC6" s="19"/>
      <c r="CD6" s="19"/>
      <c r="CE6" s="34"/>
    </row>
    <row r="7" spans="1:83" ht="15" customHeight="1">
      <c r="A7" s="13">
        <v>1</v>
      </c>
      <c r="B7" s="14">
        <v>1</v>
      </c>
      <c r="C7" s="15" t="s">
        <v>23</v>
      </c>
      <c r="D7" s="82" t="s">
        <v>67</v>
      </c>
      <c r="E7" s="16"/>
      <c r="F7" s="17">
        <v>8</v>
      </c>
      <c r="G7" s="17">
        <v>6</v>
      </c>
      <c r="H7" s="17">
        <v>7</v>
      </c>
      <c r="I7" s="18"/>
      <c r="J7" s="101">
        <f>ROUND((SUM(F7:G7)/2*0.3+H7*0.7),0)</f>
        <v>7</v>
      </c>
      <c r="K7" s="101"/>
      <c r="L7" s="18">
        <v>8</v>
      </c>
      <c r="M7" s="18">
        <v>8</v>
      </c>
      <c r="N7" s="17">
        <v>7</v>
      </c>
      <c r="O7" s="17">
        <v>7</v>
      </c>
      <c r="P7" s="18">
        <v>6</v>
      </c>
      <c r="Q7" s="18"/>
      <c r="R7" s="101">
        <f>ROUND((SUM(L7:O7)/4*0.3+P7*0.7),0)</f>
        <v>6</v>
      </c>
      <c r="S7" s="101"/>
      <c r="T7" s="17">
        <v>7</v>
      </c>
      <c r="U7" s="17">
        <v>6</v>
      </c>
      <c r="V7" s="17">
        <v>7</v>
      </c>
      <c r="W7" s="18">
        <v>7</v>
      </c>
      <c r="X7" s="18"/>
      <c r="Y7" s="101">
        <f>ROUND((SUM(T7:V7)/3*0.3+W7*0.7),0)</f>
        <v>7</v>
      </c>
      <c r="Z7" s="101"/>
      <c r="AA7" s="17">
        <v>4</v>
      </c>
      <c r="AB7" s="17">
        <v>8</v>
      </c>
      <c r="AC7" s="17">
        <v>7</v>
      </c>
      <c r="AD7" s="18">
        <v>5</v>
      </c>
      <c r="AE7" s="18"/>
      <c r="AF7" s="101">
        <f>ROUND((SUM(AA7:AC7)/3*0.3+AD7*0.7),0)</f>
        <v>5</v>
      </c>
      <c r="AG7" s="183"/>
      <c r="AH7" s="187"/>
      <c r="AI7" s="160">
        <v>1</v>
      </c>
      <c r="AJ7" s="17">
        <v>6</v>
      </c>
      <c r="AK7" s="17">
        <v>6</v>
      </c>
      <c r="AL7" s="18">
        <v>5</v>
      </c>
      <c r="AM7" s="18"/>
      <c r="AN7" s="101">
        <f>ROUND((SUM(AJ7:AK7)/2*0.3+AL7*0.7),0)</f>
        <v>5</v>
      </c>
      <c r="AO7" s="101"/>
      <c r="AP7" s="17">
        <v>7</v>
      </c>
      <c r="AQ7" s="17">
        <v>7</v>
      </c>
      <c r="AR7" s="17">
        <v>7</v>
      </c>
      <c r="AS7" s="17">
        <v>8</v>
      </c>
      <c r="AT7" s="18">
        <v>7</v>
      </c>
      <c r="AU7" s="18"/>
      <c r="AV7" s="101">
        <f>ROUND((SUM(AP7:AS7)/4*0.3+AT7*0.7),0)</f>
        <v>7</v>
      </c>
      <c r="AW7" s="101"/>
      <c r="AX7" s="17">
        <v>8</v>
      </c>
      <c r="AY7" s="17">
        <v>8</v>
      </c>
      <c r="AZ7" s="17">
        <v>9</v>
      </c>
      <c r="BA7" s="17">
        <v>7</v>
      </c>
      <c r="BB7" s="17">
        <v>8</v>
      </c>
      <c r="BC7" s="18">
        <v>6</v>
      </c>
      <c r="BD7" s="18"/>
      <c r="BE7" s="101">
        <f>ROUND((SUM(AX7:BB7)/5*0.3+BC7*0.7),0)</f>
        <v>7</v>
      </c>
      <c r="BF7" s="101"/>
      <c r="BG7" s="17"/>
      <c r="BH7" s="17"/>
      <c r="BI7" s="17"/>
      <c r="BJ7" s="18"/>
      <c r="BK7" s="18"/>
      <c r="BL7" s="139"/>
      <c r="BM7" s="18"/>
      <c r="BN7" s="337">
        <f>(MAX(J7:K7)*2+MAX(R7:S7)*4+MAX(Y7:Z7)*3+MAX(AF7:AG7)*3+MAX(AN7:AO7)*2+MAX(AV7:AW7)*4+MAX(BE7:BF7)*5)</f>
        <v>147</v>
      </c>
      <c r="BO7" s="130">
        <f>(BN7/23)</f>
        <v>6.391304347826087</v>
      </c>
      <c r="BP7" s="97" t="str">
        <f aca="true" t="shared" si="0" ref="BP7:BP58">IF(BO7&gt;=8,"Giái",IF(BO7&gt;=7,"Kh¸",IF(BO7&gt;=6,"TBK",IF(BO7&gt;=5,"TB",IF(BO7&gt;=4,"YÕu",IF(BO7&lt;4,"KÐm"))))))</f>
        <v>TBK</v>
      </c>
      <c r="BQ7" s="19"/>
      <c r="BR7" s="19"/>
      <c r="BS7" s="19"/>
      <c r="BT7" s="19">
        <v>147</v>
      </c>
      <c r="BU7" s="204">
        <v>1</v>
      </c>
      <c r="BV7" s="207">
        <f>(BN7/23)</f>
        <v>6.391304347826087</v>
      </c>
      <c r="BZ7" s="19"/>
      <c r="CA7" s="331"/>
      <c r="CB7" s="19"/>
      <c r="CC7" s="19"/>
      <c r="CD7" s="19"/>
      <c r="CE7" s="34"/>
    </row>
    <row r="8" spans="1:83" ht="15" customHeight="1">
      <c r="A8" s="20">
        <v>2</v>
      </c>
      <c r="B8" s="21">
        <v>2</v>
      </c>
      <c r="C8" s="22" t="s">
        <v>68</v>
      </c>
      <c r="D8" s="23" t="s">
        <v>69</v>
      </c>
      <c r="E8" s="24"/>
      <c r="F8" s="25">
        <v>7</v>
      </c>
      <c r="G8" s="25">
        <v>6</v>
      </c>
      <c r="H8" s="25">
        <v>5</v>
      </c>
      <c r="I8" s="26"/>
      <c r="J8" s="102">
        <f aca="true" t="shared" si="1" ref="J8:J58">ROUND((SUM(F8:G8)/2*0.3+H8*0.7),0)</f>
        <v>5</v>
      </c>
      <c r="K8" s="102"/>
      <c r="L8" s="26">
        <v>7</v>
      </c>
      <c r="M8" s="26">
        <v>8</v>
      </c>
      <c r="N8" s="25">
        <v>8</v>
      </c>
      <c r="O8" s="25">
        <v>7</v>
      </c>
      <c r="P8" s="26">
        <v>8</v>
      </c>
      <c r="Q8" s="26"/>
      <c r="R8" s="102">
        <f aca="true" t="shared" si="2" ref="R8:R58">ROUND((SUM(L8:O8)/4*0.3+P8*0.7),0)</f>
        <v>8</v>
      </c>
      <c r="S8" s="102"/>
      <c r="T8" s="25">
        <v>6</v>
      </c>
      <c r="U8" s="25">
        <v>7</v>
      </c>
      <c r="V8" s="25">
        <v>6</v>
      </c>
      <c r="W8" s="26">
        <v>7</v>
      </c>
      <c r="X8" s="26"/>
      <c r="Y8" s="102">
        <f aca="true" t="shared" si="3" ref="Y8:Y58">ROUND((SUM(T8:V8)/3*0.3+W8*0.7),0)</f>
        <v>7</v>
      </c>
      <c r="Z8" s="102"/>
      <c r="AA8" s="25">
        <v>6</v>
      </c>
      <c r="AB8" s="25">
        <v>7</v>
      </c>
      <c r="AC8" s="25">
        <v>7</v>
      </c>
      <c r="AD8" s="26">
        <v>5</v>
      </c>
      <c r="AE8" s="26"/>
      <c r="AF8" s="102">
        <f aca="true" t="shared" si="4" ref="AF8:AF58">ROUND((SUM(AA8:AC8)/3*0.3+AD8*0.7),0)</f>
        <v>6</v>
      </c>
      <c r="AG8" s="184"/>
      <c r="AH8" s="187"/>
      <c r="AI8" s="161">
        <v>2</v>
      </c>
      <c r="AJ8" s="25">
        <v>6</v>
      </c>
      <c r="AK8" s="25">
        <v>6</v>
      </c>
      <c r="AL8" s="26">
        <v>5</v>
      </c>
      <c r="AM8" s="26"/>
      <c r="AN8" s="102">
        <f aca="true" t="shared" si="5" ref="AN8:AN58">ROUND((SUM(AJ8:AK8)/2*0.3+AL8*0.7),0)</f>
        <v>5</v>
      </c>
      <c r="AO8" s="102"/>
      <c r="AP8" s="25">
        <v>7</v>
      </c>
      <c r="AQ8" s="25">
        <v>7</v>
      </c>
      <c r="AR8" s="25">
        <v>7</v>
      </c>
      <c r="AS8" s="25">
        <v>7</v>
      </c>
      <c r="AT8" s="41">
        <v>6</v>
      </c>
      <c r="AU8" s="41"/>
      <c r="AV8" s="101">
        <f aca="true" t="shared" si="6" ref="AV8:AV58">ROUND((SUM(AP8:AS8)/4*0.3+AT8*0.7),0)</f>
        <v>6</v>
      </c>
      <c r="AW8" s="102"/>
      <c r="AX8" s="25">
        <v>9</v>
      </c>
      <c r="AY8" s="25">
        <v>8</v>
      </c>
      <c r="AZ8" s="25">
        <v>7</v>
      </c>
      <c r="BA8" s="25">
        <v>8</v>
      </c>
      <c r="BB8" s="25">
        <v>8</v>
      </c>
      <c r="BC8" s="26">
        <v>8</v>
      </c>
      <c r="BD8" s="26"/>
      <c r="BE8" s="102">
        <f aca="true" t="shared" si="7" ref="BE8:BE58">ROUND((SUM(AX8:BB8)/5*0.3+BC8*0.7),0)</f>
        <v>8</v>
      </c>
      <c r="BF8" s="102"/>
      <c r="BG8" s="25"/>
      <c r="BH8" s="25"/>
      <c r="BI8" s="25"/>
      <c r="BJ8" s="26"/>
      <c r="BK8" s="26"/>
      <c r="BL8" s="140"/>
      <c r="BM8" s="26"/>
      <c r="BN8" s="338">
        <f aca="true" t="shared" si="8" ref="BN8:BN58">(MAX(J8:K8)*2+MAX(R8:S8)*4+MAX(Y8:Z8)*3+MAX(AF8:AG8)*3+MAX(AN8:AO8)*2+MAX(AV8:AW8)*4+MAX(BE8:BF8)*5)</f>
        <v>155</v>
      </c>
      <c r="BO8" s="142">
        <f aca="true" t="shared" si="9" ref="BO8:BO58">(BN8/23)</f>
        <v>6.739130434782608</v>
      </c>
      <c r="BP8" s="97" t="str">
        <f t="shared" si="0"/>
        <v>TBK</v>
      </c>
      <c r="BQ8" s="19"/>
      <c r="BR8" s="19"/>
      <c r="BS8" s="19"/>
      <c r="BT8" s="19">
        <v>155</v>
      </c>
      <c r="BU8" s="161">
        <v>2</v>
      </c>
      <c r="BV8" s="130">
        <f aca="true" t="shared" si="10" ref="BV8:BV58">(BN8/23)</f>
        <v>6.739130434782608</v>
      </c>
      <c r="BZ8" s="19"/>
      <c r="CA8" s="19"/>
      <c r="CB8" s="19"/>
      <c r="CC8" s="19"/>
      <c r="CD8" s="19"/>
      <c r="CE8" s="34"/>
    </row>
    <row r="9" spans="1:83" ht="15" customHeight="1">
      <c r="A9" s="20">
        <v>3</v>
      </c>
      <c r="B9" s="21">
        <v>3</v>
      </c>
      <c r="C9" s="22" t="s">
        <v>30</v>
      </c>
      <c r="D9" s="23" t="s">
        <v>22</v>
      </c>
      <c r="E9" s="24"/>
      <c r="F9" s="25">
        <v>7</v>
      </c>
      <c r="G9" s="25">
        <v>7</v>
      </c>
      <c r="H9" s="25">
        <v>6</v>
      </c>
      <c r="I9" s="26"/>
      <c r="J9" s="102">
        <f t="shared" si="1"/>
        <v>6</v>
      </c>
      <c r="K9" s="102"/>
      <c r="L9" s="26">
        <v>8</v>
      </c>
      <c r="M9" s="26">
        <v>7</v>
      </c>
      <c r="N9" s="25">
        <v>8</v>
      </c>
      <c r="O9" s="25">
        <v>7</v>
      </c>
      <c r="P9" s="26">
        <v>7</v>
      </c>
      <c r="Q9" s="26"/>
      <c r="R9" s="102">
        <f t="shared" si="2"/>
        <v>7</v>
      </c>
      <c r="S9" s="102"/>
      <c r="T9" s="25">
        <v>6</v>
      </c>
      <c r="U9" s="25">
        <v>6</v>
      </c>
      <c r="V9" s="25">
        <v>7</v>
      </c>
      <c r="W9" s="26">
        <v>7</v>
      </c>
      <c r="X9" s="26"/>
      <c r="Y9" s="102">
        <f t="shared" si="3"/>
        <v>7</v>
      </c>
      <c r="Z9" s="102"/>
      <c r="AA9" s="25">
        <v>5</v>
      </c>
      <c r="AB9" s="25">
        <v>8</v>
      </c>
      <c r="AC9" s="25">
        <v>8</v>
      </c>
      <c r="AD9" s="26">
        <v>5</v>
      </c>
      <c r="AE9" s="26"/>
      <c r="AF9" s="102">
        <f t="shared" si="4"/>
        <v>6</v>
      </c>
      <c r="AG9" s="184"/>
      <c r="AH9" s="187"/>
      <c r="AI9" s="161">
        <v>3</v>
      </c>
      <c r="AJ9" s="25">
        <v>7</v>
      </c>
      <c r="AK9" s="25">
        <v>7</v>
      </c>
      <c r="AL9" s="26">
        <v>5</v>
      </c>
      <c r="AM9" s="26"/>
      <c r="AN9" s="102">
        <f t="shared" si="5"/>
        <v>6</v>
      </c>
      <c r="AO9" s="102"/>
      <c r="AP9" s="25">
        <v>7</v>
      </c>
      <c r="AQ9" s="25">
        <v>7</v>
      </c>
      <c r="AR9" s="25">
        <v>8</v>
      </c>
      <c r="AS9" s="25">
        <v>8</v>
      </c>
      <c r="AT9" s="41">
        <v>8</v>
      </c>
      <c r="AU9" s="41"/>
      <c r="AV9" s="101">
        <f t="shared" si="6"/>
        <v>8</v>
      </c>
      <c r="AW9" s="102"/>
      <c r="AX9" s="25">
        <v>8</v>
      </c>
      <c r="AY9" s="25">
        <v>7</v>
      </c>
      <c r="AZ9" s="25">
        <v>8</v>
      </c>
      <c r="BA9" s="25">
        <v>8</v>
      </c>
      <c r="BB9" s="25">
        <v>8</v>
      </c>
      <c r="BC9" s="26">
        <v>8</v>
      </c>
      <c r="BD9" s="26"/>
      <c r="BE9" s="102">
        <f t="shared" si="7"/>
        <v>8</v>
      </c>
      <c r="BF9" s="102"/>
      <c r="BG9" s="25"/>
      <c r="BH9" s="25"/>
      <c r="BI9" s="25"/>
      <c r="BJ9" s="26"/>
      <c r="BK9" s="26"/>
      <c r="BL9" s="140"/>
      <c r="BM9" s="26"/>
      <c r="BN9" s="338">
        <f t="shared" si="8"/>
        <v>163</v>
      </c>
      <c r="BO9" s="142">
        <f t="shared" si="9"/>
        <v>7.086956521739131</v>
      </c>
      <c r="BP9" s="97" t="str">
        <f t="shared" si="0"/>
        <v>Kh¸</v>
      </c>
      <c r="BQ9" s="19"/>
      <c r="BR9" s="19"/>
      <c r="BS9" s="19"/>
      <c r="BT9" s="19">
        <v>163</v>
      </c>
      <c r="BU9" s="161">
        <v>3</v>
      </c>
      <c r="BV9" s="130">
        <f t="shared" si="10"/>
        <v>7.086956521739131</v>
      </c>
      <c r="BZ9" s="19"/>
      <c r="CA9" s="19"/>
      <c r="CB9" s="19"/>
      <c r="CC9" s="19"/>
      <c r="CD9" s="19"/>
      <c r="CE9" s="34"/>
    </row>
    <row r="10" spans="1:83" ht="15" customHeight="1">
      <c r="A10" s="20">
        <v>4</v>
      </c>
      <c r="B10" s="21">
        <v>4</v>
      </c>
      <c r="C10" s="22" t="s">
        <v>30</v>
      </c>
      <c r="D10" s="23" t="s">
        <v>70</v>
      </c>
      <c r="E10" s="24"/>
      <c r="F10" s="25">
        <v>7</v>
      </c>
      <c r="G10" s="25">
        <v>8</v>
      </c>
      <c r="H10" s="25">
        <v>7</v>
      </c>
      <c r="I10" s="26"/>
      <c r="J10" s="102">
        <f t="shared" si="1"/>
        <v>7</v>
      </c>
      <c r="K10" s="102"/>
      <c r="L10" s="26">
        <v>7</v>
      </c>
      <c r="M10" s="26">
        <v>8</v>
      </c>
      <c r="N10" s="25">
        <v>8</v>
      </c>
      <c r="O10" s="25">
        <v>7</v>
      </c>
      <c r="P10" s="26">
        <v>10</v>
      </c>
      <c r="Q10" s="26"/>
      <c r="R10" s="102">
        <f t="shared" si="2"/>
        <v>9</v>
      </c>
      <c r="S10" s="102"/>
      <c r="T10" s="25">
        <v>6</v>
      </c>
      <c r="U10" s="25">
        <v>6</v>
      </c>
      <c r="V10" s="25">
        <v>7</v>
      </c>
      <c r="W10" s="26">
        <v>8</v>
      </c>
      <c r="X10" s="26"/>
      <c r="Y10" s="102">
        <f t="shared" si="3"/>
        <v>8</v>
      </c>
      <c r="Z10" s="102"/>
      <c r="AA10" s="25">
        <v>5</v>
      </c>
      <c r="AB10" s="25">
        <v>8</v>
      </c>
      <c r="AC10" s="25">
        <v>7</v>
      </c>
      <c r="AD10" s="26">
        <v>9</v>
      </c>
      <c r="AE10" s="26"/>
      <c r="AF10" s="102">
        <f t="shared" si="4"/>
        <v>8</v>
      </c>
      <c r="AG10" s="184"/>
      <c r="AH10" s="187"/>
      <c r="AI10" s="161">
        <v>4</v>
      </c>
      <c r="AJ10" s="25">
        <v>6</v>
      </c>
      <c r="AK10" s="25">
        <v>6</v>
      </c>
      <c r="AL10" s="26">
        <v>7</v>
      </c>
      <c r="AM10" s="26"/>
      <c r="AN10" s="102">
        <f t="shared" si="5"/>
        <v>7</v>
      </c>
      <c r="AO10" s="102"/>
      <c r="AP10" s="25">
        <v>7</v>
      </c>
      <c r="AQ10" s="25">
        <v>7</v>
      </c>
      <c r="AR10" s="25">
        <v>6</v>
      </c>
      <c r="AS10" s="25">
        <v>7</v>
      </c>
      <c r="AT10" s="41">
        <v>7</v>
      </c>
      <c r="AU10" s="41"/>
      <c r="AV10" s="101">
        <f t="shared" si="6"/>
        <v>7</v>
      </c>
      <c r="AW10" s="102"/>
      <c r="AX10" s="25">
        <v>9</v>
      </c>
      <c r="AY10" s="25">
        <v>7</v>
      </c>
      <c r="AZ10" s="25">
        <v>8</v>
      </c>
      <c r="BA10" s="25">
        <v>8</v>
      </c>
      <c r="BB10" s="25">
        <v>8</v>
      </c>
      <c r="BC10" s="26">
        <v>8</v>
      </c>
      <c r="BD10" s="26"/>
      <c r="BE10" s="102">
        <f t="shared" si="7"/>
        <v>8</v>
      </c>
      <c r="BF10" s="102"/>
      <c r="BG10" s="25"/>
      <c r="BH10" s="25"/>
      <c r="BI10" s="25"/>
      <c r="BJ10" s="26"/>
      <c r="BK10" s="26"/>
      <c r="BL10" s="140"/>
      <c r="BM10" s="26"/>
      <c r="BN10" s="338">
        <f t="shared" si="8"/>
        <v>180</v>
      </c>
      <c r="BO10" s="142">
        <f t="shared" si="9"/>
        <v>7.826086956521739</v>
      </c>
      <c r="BP10" s="97" t="str">
        <f t="shared" si="0"/>
        <v>Kh¸</v>
      </c>
      <c r="BQ10" s="19"/>
      <c r="BR10" s="19"/>
      <c r="BS10" s="19"/>
      <c r="BT10" s="359">
        <v>180</v>
      </c>
      <c r="BU10" s="161">
        <v>4</v>
      </c>
      <c r="BV10" s="130">
        <f t="shared" si="10"/>
        <v>7.826086956521739</v>
      </c>
      <c r="BZ10" s="19"/>
      <c r="CA10" s="19"/>
      <c r="CB10" s="19"/>
      <c r="CC10" s="19"/>
      <c r="CD10" s="19"/>
      <c r="CE10" s="34"/>
    </row>
    <row r="11" spans="1:74" ht="15" customHeight="1">
      <c r="A11" s="20">
        <v>5</v>
      </c>
      <c r="B11" s="21">
        <v>5</v>
      </c>
      <c r="C11" s="22" t="s">
        <v>14</v>
      </c>
      <c r="D11" s="23" t="s">
        <v>7</v>
      </c>
      <c r="E11" s="24"/>
      <c r="F11" s="25">
        <v>8</v>
      </c>
      <c r="G11" s="25">
        <v>8</v>
      </c>
      <c r="H11" s="25">
        <v>7</v>
      </c>
      <c r="I11" s="26"/>
      <c r="J11" s="102">
        <f t="shared" si="1"/>
        <v>7</v>
      </c>
      <c r="K11" s="102"/>
      <c r="L11" s="26">
        <v>8</v>
      </c>
      <c r="M11" s="26">
        <v>7</v>
      </c>
      <c r="N11" s="25">
        <v>8</v>
      </c>
      <c r="O11" s="25">
        <v>7</v>
      </c>
      <c r="P11" s="26">
        <v>9</v>
      </c>
      <c r="Q11" s="26"/>
      <c r="R11" s="102">
        <f t="shared" si="2"/>
        <v>9</v>
      </c>
      <c r="S11" s="102"/>
      <c r="T11" s="25">
        <v>5</v>
      </c>
      <c r="U11" s="25">
        <v>7</v>
      </c>
      <c r="V11" s="25">
        <v>7</v>
      </c>
      <c r="W11" s="26">
        <v>8</v>
      </c>
      <c r="X11" s="26"/>
      <c r="Y11" s="102">
        <f t="shared" si="3"/>
        <v>8</v>
      </c>
      <c r="Z11" s="102"/>
      <c r="AA11" s="25">
        <v>5</v>
      </c>
      <c r="AB11" s="25">
        <v>6</v>
      </c>
      <c r="AC11" s="25">
        <v>7</v>
      </c>
      <c r="AD11" s="26">
        <v>6</v>
      </c>
      <c r="AE11" s="26"/>
      <c r="AF11" s="102">
        <f t="shared" si="4"/>
        <v>6</v>
      </c>
      <c r="AG11" s="184"/>
      <c r="AH11" s="187"/>
      <c r="AI11" s="161">
        <v>5</v>
      </c>
      <c r="AJ11" s="25">
        <v>7</v>
      </c>
      <c r="AK11" s="25">
        <v>6</v>
      </c>
      <c r="AL11" s="26">
        <v>7</v>
      </c>
      <c r="AM11" s="26"/>
      <c r="AN11" s="102">
        <f t="shared" si="5"/>
        <v>7</v>
      </c>
      <c r="AO11" s="102"/>
      <c r="AP11" s="25">
        <v>8</v>
      </c>
      <c r="AQ11" s="25">
        <v>8</v>
      </c>
      <c r="AR11" s="25">
        <v>8</v>
      </c>
      <c r="AS11" s="25">
        <v>8</v>
      </c>
      <c r="AT11" s="41">
        <v>9</v>
      </c>
      <c r="AU11" s="41"/>
      <c r="AV11" s="101">
        <f t="shared" si="6"/>
        <v>9</v>
      </c>
      <c r="AW11" s="102"/>
      <c r="AX11" s="25">
        <v>9</v>
      </c>
      <c r="AY11" s="25">
        <v>8</v>
      </c>
      <c r="AZ11" s="25">
        <v>8</v>
      </c>
      <c r="BA11" s="25">
        <v>7</v>
      </c>
      <c r="BB11" s="25">
        <v>9</v>
      </c>
      <c r="BC11" s="26">
        <v>8</v>
      </c>
      <c r="BD11" s="26"/>
      <c r="BE11" s="102">
        <f t="shared" si="7"/>
        <v>8</v>
      </c>
      <c r="BF11" s="102"/>
      <c r="BG11" s="25"/>
      <c r="BH11" s="25"/>
      <c r="BI11" s="25"/>
      <c r="BJ11" s="26"/>
      <c r="BK11" s="26"/>
      <c r="BL11" s="140"/>
      <c r="BM11" s="26"/>
      <c r="BN11" s="338">
        <f t="shared" si="8"/>
        <v>182</v>
      </c>
      <c r="BO11" s="142">
        <f t="shared" si="9"/>
        <v>7.913043478260869</v>
      </c>
      <c r="BP11" s="97" t="str">
        <f t="shared" si="0"/>
        <v>Kh¸</v>
      </c>
      <c r="BQ11" s="19"/>
      <c r="BR11" s="19"/>
      <c r="BS11" s="19"/>
      <c r="BT11" s="359">
        <v>182</v>
      </c>
      <c r="BU11" s="161">
        <v>5</v>
      </c>
      <c r="BV11" s="130">
        <f t="shared" si="10"/>
        <v>7.913043478260869</v>
      </c>
    </row>
    <row r="12" spans="1:74" ht="15" customHeight="1">
      <c r="A12" s="20">
        <v>6</v>
      </c>
      <c r="B12" s="21">
        <v>6</v>
      </c>
      <c r="C12" s="22" t="s">
        <v>30</v>
      </c>
      <c r="D12" s="23" t="s">
        <v>8</v>
      </c>
      <c r="E12" s="24"/>
      <c r="F12" s="25">
        <v>7</v>
      </c>
      <c r="G12" s="25">
        <v>6</v>
      </c>
      <c r="H12" s="42">
        <v>4</v>
      </c>
      <c r="I12" s="26"/>
      <c r="J12" s="102">
        <f t="shared" si="1"/>
        <v>5</v>
      </c>
      <c r="K12" s="102"/>
      <c r="L12" s="26">
        <v>7</v>
      </c>
      <c r="M12" s="26">
        <v>8</v>
      </c>
      <c r="N12" s="25">
        <v>8</v>
      </c>
      <c r="O12" s="25">
        <v>7</v>
      </c>
      <c r="P12" s="26">
        <v>8</v>
      </c>
      <c r="Q12" s="26"/>
      <c r="R12" s="102">
        <f t="shared" si="2"/>
        <v>8</v>
      </c>
      <c r="S12" s="102"/>
      <c r="T12" s="25">
        <v>6</v>
      </c>
      <c r="U12" s="25">
        <v>6</v>
      </c>
      <c r="V12" s="25">
        <v>6</v>
      </c>
      <c r="W12" s="26">
        <v>6</v>
      </c>
      <c r="X12" s="26"/>
      <c r="Y12" s="102">
        <f t="shared" si="3"/>
        <v>6</v>
      </c>
      <c r="Z12" s="102"/>
      <c r="AA12" s="25">
        <v>7</v>
      </c>
      <c r="AB12" s="25">
        <v>6</v>
      </c>
      <c r="AC12" s="25">
        <v>8</v>
      </c>
      <c r="AD12" s="26">
        <v>8</v>
      </c>
      <c r="AE12" s="26"/>
      <c r="AF12" s="102">
        <f t="shared" si="4"/>
        <v>8</v>
      </c>
      <c r="AG12" s="184"/>
      <c r="AH12" s="187"/>
      <c r="AI12" s="161">
        <v>6</v>
      </c>
      <c r="AJ12" s="25">
        <v>6</v>
      </c>
      <c r="AK12" s="25">
        <v>5</v>
      </c>
      <c r="AL12" s="26">
        <v>6</v>
      </c>
      <c r="AM12" s="26"/>
      <c r="AN12" s="102">
        <f t="shared" si="5"/>
        <v>6</v>
      </c>
      <c r="AO12" s="102"/>
      <c r="AP12" s="25">
        <v>6</v>
      </c>
      <c r="AQ12" s="25">
        <v>6</v>
      </c>
      <c r="AR12" s="25">
        <v>6</v>
      </c>
      <c r="AS12" s="25">
        <v>7</v>
      </c>
      <c r="AT12" s="40">
        <v>0</v>
      </c>
      <c r="AU12" s="41">
        <v>7</v>
      </c>
      <c r="AV12" s="101">
        <f t="shared" si="6"/>
        <v>2</v>
      </c>
      <c r="AW12" s="102">
        <f>ROUND((SUM(AP12:AS12)/4*0.3+MAX(AT12:AU12)*0.7),0)</f>
        <v>7</v>
      </c>
      <c r="AX12" s="25">
        <v>7</v>
      </c>
      <c r="AY12" s="25">
        <v>8</v>
      </c>
      <c r="AZ12" s="25">
        <v>8</v>
      </c>
      <c r="BA12" s="25">
        <v>7</v>
      </c>
      <c r="BB12" s="25">
        <v>9</v>
      </c>
      <c r="BC12" s="26">
        <v>7</v>
      </c>
      <c r="BD12" s="26"/>
      <c r="BE12" s="102">
        <f t="shared" si="7"/>
        <v>7</v>
      </c>
      <c r="BF12" s="102"/>
      <c r="BG12" s="25"/>
      <c r="BH12" s="25"/>
      <c r="BI12" s="25"/>
      <c r="BJ12" s="26"/>
      <c r="BK12" s="26"/>
      <c r="BL12" s="140"/>
      <c r="BM12" s="26"/>
      <c r="BN12" s="338">
        <f t="shared" si="8"/>
        <v>159</v>
      </c>
      <c r="BO12" s="142">
        <f t="shared" si="9"/>
        <v>6.913043478260869</v>
      </c>
      <c r="BP12" s="97" t="str">
        <f t="shared" si="0"/>
        <v>TBK</v>
      </c>
      <c r="BQ12" s="19"/>
      <c r="BR12" s="19"/>
      <c r="BS12" s="19" t="s">
        <v>296</v>
      </c>
      <c r="BT12" s="359">
        <v>159</v>
      </c>
      <c r="BU12" s="161">
        <v>6</v>
      </c>
      <c r="BV12" s="130">
        <f t="shared" si="10"/>
        <v>6.913043478260869</v>
      </c>
    </row>
    <row r="13" spans="1:74" ht="15.75" customHeight="1">
      <c r="A13" s="20">
        <v>7</v>
      </c>
      <c r="B13" s="21">
        <v>7</v>
      </c>
      <c r="C13" s="22" t="s">
        <v>71</v>
      </c>
      <c r="D13" s="23" t="s">
        <v>8</v>
      </c>
      <c r="E13" s="24"/>
      <c r="F13" s="25">
        <v>7</v>
      </c>
      <c r="G13" s="25">
        <v>8</v>
      </c>
      <c r="H13" s="25">
        <v>7</v>
      </c>
      <c r="I13" s="26"/>
      <c r="J13" s="102">
        <f t="shared" si="1"/>
        <v>7</v>
      </c>
      <c r="K13" s="102"/>
      <c r="L13" s="26">
        <v>8</v>
      </c>
      <c r="M13" s="26">
        <v>8</v>
      </c>
      <c r="N13" s="25">
        <v>7</v>
      </c>
      <c r="O13" s="25">
        <v>7</v>
      </c>
      <c r="P13" s="26">
        <v>8</v>
      </c>
      <c r="Q13" s="26"/>
      <c r="R13" s="102">
        <f t="shared" si="2"/>
        <v>8</v>
      </c>
      <c r="S13" s="102"/>
      <c r="T13" s="25">
        <v>5</v>
      </c>
      <c r="U13" s="25">
        <v>5</v>
      </c>
      <c r="V13" s="25">
        <v>5</v>
      </c>
      <c r="W13" s="26">
        <v>6</v>
      </c>
      <c r="X13" s="26"/>
      <c r="Y13" s="102">
        <f t="shared" si="3"/>
        <v>6</v>
      </c>
      <c r="Z13" s="102"/>
      <c r="AA13" s="25">
        <v>6</v>
      </c>
      <c r="AB13" s="25">
        <v>8</v>
      </c>
      <c r="AC13" s="25">
        <v>7</v>
      </c>
      <c r="AD13" s="26">
        <v>7</v>
      </c>
      <c r="AE13" s="26"/>
      <c r="AF13" s="102">
        <f t="shared" si="4"/>
        <v>7</v>
      </c>
      <c r="AG13" s="184"/>
      <c r="AH13" s="187"/>
      <c r="AI13" s="161">
        <v>7</v>
      </c>
      <c r="AJ13" s="25">
        <v>5</v>
      </c>
      <c r="AK13" s="25">
        <v>5</v>
      </c>
      <c r="AL13" s="26">
        <v>7</v>
      </c>
      <c r="AM13" s="26"/>
      <c r="AN13" s="102">
        <f t="shared" si="5"/>
        <v>6</v>
      </c>
      <c r="AO13" s="102"/>
      <c r="AP13" s="25">
        <v>8</v>
      </c>
      <c r="AQ13" s="25">
        <v>8</v>
      </c>
      <c r="AR13" s="25">
        <v>8</v>
      </c>
      <c r="AS13" s="25">
        <v>8</v>
      </c>
      <c r="AT13" s="41">
        <v>6</v>
      </c>
      <c r="AU13" s="41"/>
      <c r="AV13" s="101">
        <f t="shared" si="6"/>
        <v>7</v>
      </c>
      <c r="AW13" s="102"/>
      <c r="AX13" s="25">
        <v>8</v>
      </c>
      <c r="AY13" s="25">
        <v>8</v>
      </c>
      <c r="AZ13" s="25">
        <v>7</v>
      </c>
      <c r="BA13" s="25">
        <v>9</v>
      </c>
      <c r="BB13" s="25">
        <v>8</v>
      </c>
      <c r="BC13" s="26">
        <v>9</v>
      </c>
      <c r="BD13" s="26"/>
      <c r="BE13" s="102">
        <f t="shared" si="7"/>
        <v>9</v>
      </c>
      <c r="BF13" s="102"/>
      <c r="BG13" s="25"/>
      <c r="BH13" s="25"/>
      <c r="BI13" s="25"/>
      <c r="BJ13" s="26"/>
      <c r="BK13" s="26"/>
      <c r="BL13" s="140"/>
      <c r="BM13" s="26"/>
      <c r="BN13" s="338">
        <f t="shared" si="8"/>
        <v>170</v>
      </c>
      <c r="BO13" s="142">
        <f t="shared" si="9"/>
        <v>7.391304347826087</v>
      </c>
      <c r="BP13" s="97" t="str">
        <f t="shared" si="0"/>
        <v>Kh¸</v>
      </c>
      <c r="BQ13" s="19"/>
      <c r="BR13" s="19"/>
      <c r="BS13" s="19"/>
      <c r="BT13" s="359">
        <v>170</v>
      </c>
      <c r="BU13" s="161">
        <v>7</v>
      </c>
      <c r="BV13" s="130">
        <f t="shared" si="10"/>
        <v>7.391304347826087</v>
      </c>
    </row>
    <row r="14" spans="1:74" ht="15" customHeight="1">
      <c r="A14" s="20">
        <v>8</v>
      </c>
      <c r="B14" s="21">
        <v>8</v>
      </c>
      <c r="C14" s="22" t="s">
        <v>20</v>
      </c>
      <c r="D14" s="23" t="s">
        <v>9</v>
      </c>
      <c r="E14" s="24"/>
      <c r="F14" s="25">
        <v>8</v>
      </c>
      <c r="G14" s="25">
        <v>8</v>
      </c>
      <c r="H14" s="25">
        <v>6</v>
      </c>
      <c r="I14" s="26"/>
      <c r="J14" s="102">
        <f t="shared" si="1"/>
        <v>7</v>
      </c>
      <c r="K14" s="102"/>
      <c r="L14" s="26">
        <v>8</v>
      </c>
      <c r="M14" s="26">
        <v>8</v>
      </c>
      <c r="N14" s="25">
        <v>7</v>
      </c>
      <c r="O14" s="25">
        <v>7</v>
      </c>
      <c r="P14" s="26">
        <v>9</v>
      </c>
      <c r="Q14" s="26"/>
      <c r="R14" s="102">
        <f t="shared" si="2"/>
        <v>9</v>
      </c>
      <c r="S14" s="102"/>
      <c r="T14" s="25">
        <v>6</v>
      </c>
      <c r="U14" s="25">
        <v>6</v>
      </c>
      <c r="V14" s="25">
        <v>5</v>
      </c>
      <c r="W14" s="26">
        <v>8</v>
      </c>
      <c r="X14" s="26"/>
      <c r="Y14" s="102">
        <f t="shared" si="3"/>
        <v>7</v>
      </c>
      <c r="Z14" s="102"/>
      <c r="AA14" s="25">
        <v>7</v>
      </c>
      <c r="AB14" s="25">
        <v>5</v>
      </c>
      <c r="AC14" s="25">
        <v>8</v>
      </c>
      <c r="AD14" s="26">
        <v>7</v>
      </c>
      <c r="AE14" s="26"/>
      <c r="AF14" s="102">
        <f t="shared" si="4"/>
        <v>7</v>
      </c>
      <c r="AG14" s="184"/>
      <c r="AH14" s="187"/>
      <c r="AI14" s="161">
        <v>8</v>
      </c>
      <c r="AJ14" s="25">
        <v>8</v>
      </c>
      <c r="AK14" s="25">
        <v>8</v>
      </c>
      <c r="AL14" s="26">
        <v>9</v>
      </c>
      <c r="AM14" s="26"/>
      <c r="AN14" s="102">
        <f t="shared" si="5"/>
        <v>9</v>
      </c>
      <c r="AO14" s="102"/>
      <c r="AP14" s="25">
        <v>8</v>
      </c>
      <c r="AQ14" s="25">
        <v>8</v>
      </c>
      <c r="AR14" s="25">
        <v>8</v>
      </c>
      <c r="AS14" s="25">
        <v>8</v>
      </c>
      <c r="AT14" s="26">
        <v>9</v>
      </c>
      <c r="AU14" s="26"/>
      <c r="AV14" s="101">
        <f t="shared" si="6"/>
        <v>9</v>
      </c>
      <c r="AW14" s="102"/>
      <c r="AX14" s="25">
        <v>7</v>
      </c>
      <c r="AY14" s="25">
        <v>8</v>
      </c>
      <c r="AZ14" s="25">
        <v>9</v>
      </c>
      <c r="BA14" s="25">
        <v>8</v>
      </c>
      <c r="BB14" s="25">
        <v>7</v>
      </c>
      <c r="BC14" s="26">
        <v>8</v>
      </c>
      <c r="BD14" s="26"/>
      <c r="BE14" s="102">
        <f t="shared" si="7"/>
        <v>8</v>
      </c>
      <c r="BF14" s="102"/>
      <c r="BG14" s="25"/>
      <c r="BH14" s="25"/>
      <c r="BI14" s="25"/>
      <c r="BJ14" s="26"/>
      <c r="BK14" s="26"/>
      <c r="BL14" s="140"/>
      <c r="BM14" s="26"/>
      <c r="BN14" s="338">
        <f t="shared" si="8"/>
        <v>186</v>
      </c>
      <c r="BO14" s="142">
        <f t="shared" si="9"/>
        <v>8.08695652173913</v>
      </c>
      <c r="BP14" s="97" t="str">
        <f t="shared" si="0"/>
        <v>Giái</v>
      </c>
      <c r="BT14" s="359">
        <v>186</v>
      </c>
      <c r="BU14" s="161">
        <v>8</v>
      </c>
      <c r="BV14" s="130">
        <f t="shared" si="10"/>
        <v>8.08695652173913</v>
      </c>
    </row>
    <row r="15" spans="1:74" ht="15" customHeight="1">
      <c r="A15" s="20">
        <v>9</v>
      </c>
      <c r="B15" s="21">
        <v>9</v>
      </c>
      <c r="C15" s="22" t="s">
        <v>72</v>
      </c>
      <c r="D15" s="23" t="s">
        <v>24</v>
      </c>
      <c r="E15" s="24"/>
      <c r="F15" s="25">
        <v>7</v>
      </c>
      <c r="G15" s="25">
        <v>7</v>
      </c>
      <c r="H15" s="25">
        <v>6</v>
      </c>
      <c r="I15" s="26"/>
      <c r="J15" s="102">
        <f t="shared" si="1"/>
        <v>6</v>
      </c>
      <c r="K15" s="102"/>
      <c r="L15" s="26">
        <v>7</v>
      </c>
      <c r="M15" s="26">
        <v>8</v>
      </c>
      <c r="N15" s="25">
        <v>8</v>
      </c>
      <c r="O15" s="25">
        <v>7</v>
      </c>
      <c r="P15" s="26">
        <v>7</v>
      </c>
      <c r="Q15" s="26"/>
      <c r="R15" s="102">
        <f t="shared" si="2"/>
        <v>7</v>
      </c>
      <c r="S15" s="102"/>
      <c r="T15" s="25">
        <v>5</v>
      </c>
      <c r="U15" s="25">
        <v>5</v>
      </c>
      <c r="V15" s="25">
        <v>6</v>
      </c>
      <c r="W15" s="26">
        <v>7</v>
      </c>
      <c r="X15" s="26"/>
      <c r="Y15" s="102">
        <f t="shared" si="3"/>
        <v>7</v>
      </c>
      <c r="Z15" s="102"/>
      <c r="AA15" s="25">
        <v>5</v>
      </c>
      <c r="AB15" s="25">
        <v>5</v>
      </c>
      <c r="AC15" s="25">
        <v>7</v>
      </c>
      <c r="AD15" s="26">
        <v>9</v>
      </c>
      <c r="AE15" s="26"/>
      <c r="AF15" s="102">
        <f t="shared" si="4"/>
        <v>8</v>
      </c>
      <c r="AG15" s="184"/>
      <c r="AH15" s="187"/>
      <c r="AI15" s="161">
        <v>9</v>
      </c>
      <c r="AJ15" s="25">
        <v>6</v>
      </c>
      <c r="AK15" s="25">
        <v>7</v>
      </c>
      <c r="AL15" s="26">
        <v>7</v>
      </c>
      <c r="AM15" s="26"/>
      <c r="AN15" s="102">
        <f t="shared" si="5"/>
        <v>7</v>
      </c>
      <c r="AO15" s="102"/>
      <c r="AP15" s="25">
        <v>8</v>
      </c>
      <c r="AQ15" s="25">
        <v>8</v>
      </c>
      <c r="AR15" s="25">
        <v>8</v>
      </c>
      <c r="AS15" s="25">
        <v>8</v>
      </c>
      <c r="AT15" s="26">
        <v>9</v>
      </c>
      <c r="AU15" s="26"/>
      <c r="AV15" s="101">
        <f t="shared" si="6"/>
        <v>9</v>
      </c>
      <c r="AW15" s="102"/>
      <c r="AX15" s="25">
        <v>6</v>
      </c>
      <c r="AY15" s="25">
        <v>8</v>
      </c>
      <c r="AZ15" s="25">
        <v>9</v>
      </c>
      <c r="BA15" s="25">
        <v>8</v>
      </c>
      <c r="BB15" s="25">
        <v>8</v>
      </c>
      <c r="BC15" s="26">
        <v>8</v>
      </c>
      <c r="BD15" s="26"/>
      <c r="BE15" s="102">
        <f t="shared" si="7"/>
        <v>8</v>
      </c>
      <c r="BF15" s="102"/>
      <c r="BG15" s="25"/>
      <c r="BH15" s="25"/>
      <c r="BI15" s="25"/>
      <c r="BJ15" s="26"/>
      <c r="BK15" s="26"/>
      <c r="BL15" s="140"/>
      <c r="BM15" s="26"/>
      <c r="BN15" s="338">
        <f t="shared" si="8"/>
        <v>175</v>
      </c>
      <c r="BO15" s="142">
        <f t="shared" si="9"/>
        <v>7.608695652173913</v>
      </c>
      <c r="BP15" s="97" t="str">
        <f t="shared" si="0"/>
        <v>Kh¸</v>
      </c>
      <c r="BT15" s="359">
        <v>175</v>
      </c>
      <c r="BU15" s="161">
        <v>9</v>
      </c>
      <c r="BV15" s="130">
        <f t="shared" si="10"/>
        <v>7.608695652173913</v>
      </c>
    </row>
    <row r="16" spans="1:74" ht="13.5" customHeight="1">
      <c r="A16" s="20">
        <v>10</v>
      </c>
      <c r="B16" s="21">
        <v>10</v>
      </c>
      <c r="C16" s="22" t="s">
        <v>30</v>
      </c>
      <c r="D16" s="23" t="s">
        <v>73</v>
      </c>
      <c r="E16" s="24"/>
      <c r="F16" s="25">
        <v>7</v>
      </c>
      <c r="G16" s="25">
        <v>7</v>
      </c>
      <c r="H16" s="25">
        <v>7</v>
      </c>
      <c r="I16" s="26"/>
      <c r="J16" s="102">
        <f t="shared" si="1"/>
        <v>7</v>
      </c>
      <c r="K16" s="102"/>
      <c r="L16" s="26">
        <v>8</v>
      </c>
      <c r="M16" s="26">
        <v>8</v>
      </c>
      <c r="N16" s="25">
        <v>7</v>
      </c>
      <c r="O16" s="25">
        <v>7</v>
      </c>
      <c r="P16" s="26">
        <v>8</v>
      </c>
      <c r="Q16" s="26"/>
      <c r="R16" s="102">
        <f t="shared" si="2"/>
        <v>8</v>
      </c>
      <c r="S16" s="102"/>
      <c r="T16" s="25">
        <v>6</v>
      </c>
      <c r="U16" s="25">
        <v>6</v>
      </c>
      <c r="V16" s="25">
        <v>5</v>
      </c>
      <c r="W16" s="26">
        <v>9</v>
      </c>
      <c r="X16" s="26"/>
      <c r="Y16" s="102">
        <f t="shared" si="3"/>
        <v>8</v>
      </c>
      <c r="Z16" s="102"/>
      <c r="AA16" s="25">
        <v>9</v>
      </c>
      <c r="AB16" s="25">
        <v>9</v>
      </c>
      <c r="AC16" s="25">
        <v>8</v>
      </c>
      <c r="AD16" s="26">
        <v>10</v>
      </c>
      <c r="AE16" s="26"/>
      <c r="AF16" s="102">
        <f t="shared" si="4"/>
        <v>10</v>
      </c>
      <c r="AG16" s="184"/>
      <c r="AH16" s="187"/>
      <c r="AI16" s="161">
        <v>10</v>
      </c>
      <c r="AJ16" s="25">
        <v>5</v>
      </c>
      <c r="AK16" s="25">
        <v>6</v>
      </c>
      <c r="AL16" s="26">
        <v>7</v>
      </c>
      <c r="AM16" s="26"/>
      <c r="AN16" s="102">
        <f t="shared" si="5"/>
        <v>7</v>
      </c>
      <c r="AO16" s="102"/>
      <c r="AP16" s="25">
        <v>7</v>
      </c>
      <c r="AQ16" s="25">
        <v>7</v>
      </c>
      <c r="AR16" s="25">
        <v>7</v>
      </c>
      <c r="AS16" s="25">
        <v>7</v>
      </c>
      <c r="AT16" s="26">
        <v>8</v>
      </c>
      <c r="AU16" s="26"/>
      <c r="AV16" s="101">
        <f t="shared" si="6"/>
        <v>8</v>
      </c>
      <c r="AW16" s="102"/>
      <c r="AX16" s="25">
        <v>7</v>
      </c>
      <c r="AY16" s="25">
        <v>8</v>
      </c>
      <c r="AZ16" s="25">
        <v>8</v>
      </c>
      <c r="BA16" s="25">
        <v>9</v>
      </c>
      <c r="BB16" s="25">
        <v>7</v>
      </c>
      <c r="BC16" s="26">
        <v>9</v>
      </c>
      <c r="BD16" s="26"/>
      <c r="BE16" s="102">
        <f t="shared" si="7"/>
        <v>9</v>
      </c>
      <c r="BF16" s="102"/>
      <c r="BG16" s="25"/>
      <c r="BH16" s="25"/>
      <c r="BI16" s="25"/>
      <c r="BJ16" s="26"/>
      <c r="BK16" s="26"/>
      <c r="BL16" s="140"/>
      <c r="BM16" s="26"/>
      <c r="BN16" s="338">
        <f t="shared" si="8"/>
        <v>191</v>
      </c>
      <c r="BO16" s="142">
        <f t="shared" si="9"/>
        <v>8.304347826086957</v>
      </c>
      <c r="BP16" s="97" t="str">
        <f t="shared" si="0"/>
        <v>Giái</v>
      </c>
      <c r="BT16" s="359">
        <v>191</v>
      </c>
      <c r="BU16" s="161">
        <v>10</v>
      </c>
      <c r="BV16" s="130">
        <f t="shared" si="10"/>
        <v>8.304347826086957</v>
      </c>
    </row>
    <row r="17" spans="1:74" ht="14.25" customHeight="1">
      <c r="A17" s="20">
        <v>11</v>
      </c>
      <c r="B17" s="21">
        <v>11</v>
      </c>
      <c r="C17" s="22" t="s">
        <v>74</v>
      </c>
      <c r="D17" s="23" t="s">
        <v>25</v>
      </c>
      <c r="E17" s="24"/>
      <c r="F17" s="25">
        <v>7</v>
      </c>
      <c r="G17" s="25">
        <v>8</v>
      </c>
      <c r="H17" s="25">
        <v>7</v>
      </c>
      <c r="I17" s="26"/>
      <c r="J17" s="102">
        <f t="shared" si="1"/>
        <v>7</v>
      </c>
      <c r="K17" s="102"/>
      <c r="L17" s="26">
        <v>8</v>
      </c>
      <c r="M17" s="26">
        <v>7</v>
      </c>
      <c r="N17" s="25">
        <v>8</v>
      </c>
      <c r="O17" s="25">
        <v>8</v>
      </c>
      <c r="P17" s="26">
        <v>10</v>
      </c>
      <c r="Q17" s="26"/>
      <c r="R17" s="102">
        <f t="shared" si="2"/>
        <v>9</v>
      </c>
      <c r="S17" s="102"/>
      <c r="T17" s="25">
        <v>5</v>
      </c>
      <c r="U17" s="25">
        <v>6</v>
      </c>
      <c r="V17" s="25">
        <v>5</v>
      </c>
      <c r="W17" s="26">
        <v>7</v>
      </c>
      <c r="X17" s="26"/>
      <c r="Y17" s="102">
        <f t="shared" si="3"/>
        <v>7</v>
      </c>
      <c r="Z17" s="102"/>
      <c r="AA17" s="25">
        <v>5</v>
      </c>
      <c r="AB17" s="25">
        <v>6</v>
      </c>
      <c r="AC17" s="25">
        <v>7</v>
      </c>
      <c r="AD17" s="26">
        <v>8</v>
      </c>
      <c r="AE17" s="26"/>
      <c r="AF17" s="102">
        <f t="shared" si="4"/>
        <v>7</v>
      </c>
      <c r="AG17" s="184"/>
      <c r="AH17" s="187"/>
      <c r="AI17" s="161">
        <v>11</v>
      </c>
      <c r="AJ17" s="25">
        <v>6</v>
      </c>
      <c r="AK17" s="25">
        <v>7</v>
      </c>
      <c r="AL17" s="26">
        <v>6</v>
      </c>
      <c r="AM17" s="26"/>
      <c r="AN17" s="102">
        <f t="shared" si="5"/>
        <v>6</v>
      </c>
      <c r="AO17" s="102"/>
      <c r="AP17" s="25">
        <v>7</v>
      </c>
      <c r="AQ17" s="25">
        <v>7</v>
      </c>
      <c r="AR17" s="25">
        <v>7</v>
      </c>
      <c r="AS17" s="25">
        <v>7</v>
      </c>
      <c r="AT17" s="26">
        <v>5</v>
      </c>
      <c r="AU17" s="26"/>
      <c r="AV17" s="101">
        <f t="shared" si="6"/>
        <v>6</v>
      </c>
      <c r="AW17" s="102"/>
      <c r="AX17" s="25">
        <v>8</v>
      </c>
      <c r="AY17" s="25">
        <v>9</v>
      </c>
      <c r="AZ17" s="25">
        <v>8</v>
      </c>
      <c r="BA17" s="25">
        <v>8</v>
      </c>
      <c r="BB17" s="25">
        <v>8</v>
      </c>
      <c r="BC17" s="26">
        <v>7</v>
      </c>
      <c r="BD17" s="26"/>
      <c r="BE17" s="102">
        <f t="shared" si="7"/>
        <v>7</v>
      </c>
      <c r="BF17" s="102"/>
      <c r="BG17" s="25"/>
      <c r="BH17" s="25"/>
      <c r="BI17" s="25"/>
      <c r="BJ17" s="26"/>
      <c r="BK17" s="26"/>
      <c r="BL17" s="140"/>
      <c r="BM17" s="26"/>
      <c r="BN17" s="338">
        <f t="shared" si="8"/>
        <v>163</v>
      </c>
      <c r="BO17" s="142">
        <f t="shared" si="9"/>
        <v>7.086956521739131</v>
      </c>
      <c r="BP17" s="97" t="str">
        <f t="shared" si="0"/>
        <v>Kh¸</v>
      </c>
      <c r="BT17" s="359">
        <v>163</v>
      </c>
      <c r="BU17" s="161">
        <v>11</v>
      </c>
      <c r="BV17" s="130">
        <f t="shared" si="10"/>
        <v>7.086956521739131</v>
      </c>
    </row>
    <row r="18" spans="1:74" ht="14.25" customHeight="1">
      <c r="A18" s="20">
        <v>12</v>
      </c>
      <c r="B18" s="21">
        <v>12</v>
      </c>
      <c r="C18" s="22" t="s">
        <v>75</v>
      </c>
      <c r="D18" s="23" t="s">
        <v>76</v>
      </c>
      <c r="E18" s="24"/>
      <c r="F18" s="25">
        <v>6</v>
      </c>
      <c r="G18" s="25">
        <v>5</v>
      </c>
      <c r="H18" s="25">
        <v>6</v>
      </c>
      <c r="I18" s="26"/>
      <c r="J18" s="102">
        <f t="shared" si="1"/>
        <v>6</v>
      </c>
      <c r="K18" s="102"/>
      <c r="L18" s="26">
        <v>7</v>
      </c>
      <c r="M18" s="26">
        <v>8</v>
      </c>
      <c r="N18" s="25">
        <v>8</v>
      </c>
      <c r="O18" s="25">
        <v>7</v>
      </c>
      <c r="P18" s="26">
        <v>6</v>
      </c>
      <c r="Q18" s="26"/>
      <c r="R18" s="102">
        <f t="shared" si="2"/>
        <v>6</v>
      </c>
      <c r="S18" s="102"/>
      <c r="T18" s="25">
        <v>4</v>
      </c>
      <c r="U18" s="25">
        <v>5</v>
      </c>
      <c r="V18" s="25">
        <v>7</v>
      </c>
      <c r="W18" s="26">
        <v>7</v>
      </c>
      <c r="X18" s="26"/>
      <c r="Y18" s="102">
        <f t="shared" si="3"/>
        <v>7</v>
      </c>
      <c r="Z18" s="102"/>
      <c r="AA18" s="25">
        <v>4</v>
      </c>
      <c r="AB18" s="25">
        <v>5</v>
      </c>
      <c r="AC18" s="25">
        <v>4</v>
      </c>
      <c r="AD18" s="26">
        <v>5</v>
      </c>
      <c r="AE18" s="26"/>
      <c r="AF18" s="102">
        <f t="shared" si="4"/>
        <v>5</v>
      </c>
      <c r="AG18" s="184"/>
      <c r="AH18" s="187"/>
      <c r="AI18" s="161">
        <v>12</v>
      </c>
      <c r="AJ18" s="25">
        <v>5</v>
      </c>
      <c r="AK18" s="25">
        <v>5</v>
      </c>
      <c r="AL18" s="26">
        <v>7</v>
      </c>
      <c r="AM18" s="26"/>
      <c r="AN18" s="102">
        <f t="shared" si="5"/>
        <v>6</v>
      </c>
      <c r="AO18" s="102"/>
      <c r="AP18" s="25">
        <v>6</v>
      </c>
      <c r="AQ18" s="25">
        <v>6</v>
      </c>
      <c r="AR18" s="25">
        <v>6</v>
      </c>
      <c r="AS18" s="25">
        <v>7</v>
      </c>
      <c r="AT18" s="26">
        <v>7</v>
      </c>
      <c r="AU18" s="26"/>
      <c r="AV18" s="101">
        <f t="shared" si="6"/>
        <v>7</v>
      </c>
      <c r="AW18" s="102"/>
      <c r="AX18" s="25">
        <v>7</v>
      </c>
      <c r="AY18" s="25">
        <v>8</v>
      </c>
      <c r="AZ18" s="25">
        <v>8</v>
      </c>
      <c r="BA18" s="25">
        <v>9</v>
      </c>
      <c r="BB18" s="25">
        <v>7</v>
      </c>
      <c r="BC18" s="26">
        <v>7</v>
      </c>
      <c r="BD18" s="26"/>
      <c r="BE18" s="102">
        <f t="shared" si="7"/>
        <v>7</v>
      </c>
      <c r="BF18" s="102"/>
      <c r="BG18" s="25"/>
      <c r="BH18" s="25"/>
      <c r="BI18" s="25"/>
      <c r="BJ18" s="26"/>
      <c r="BK18" s="26"/>
      <c r="BL18" s="140"/>
      <c r="BM18" s="26"/>
      <c r="BN18" s="338">
        <f t="shared" si="8"/>
        <v>147</v>
      </c>
      <c r="BO18" s="142">
        <f t="shared" si="9"/>
        <v>6.391304347826087</v>
      </c>
      <c r="BP18" s="97" t="str">
        <f t="shared" si="0"/>
        <v>TBK</v>
      </c>
      <c r="BT18" s="359">
        <v>147</v>
      </c>
      <c r="BU18" s="161">
        <v>12</v>
      </c>
      <c r="BV18" s="130">
        <f t="shared" si="10"/>
        <v>6.391304347826087</v>
      </c>
    </row>
    <row r="19" spans="1:74" ht="13.5" customHeight="1">
      <c r="A19" s="20">
        <v>13</v>
      </c>
      <c r="B19" s="21">
        <v>13</v>
      </c>
      <c r="C19" s="22" t="s">
        <v>78</v>
      </c>
      <c r="D19" s="23" t="s">
        <v>77</v>
      </c>
      <c r="E19" s="24"/>
      <c r="F19" s="25">
        <v>7</v>
      </c>
      <c r="G19" s="25">
        <v>8</v>
      </c>
      <c r="H19" s="25">
        <v>7</v>
      </c>
      <c r="I19" s="26"/>
      <c r="J19" s="102">
        <f t="shared" si="1"/>
        <v>7</v>
      </c>
      <c r="K19" s="102"/>
      <c r="L19" s="26">
        <v>8</v>
      </c>
      <c r="M19" s="26">
        <v>7</v>
      </c>
      <c r="N19" s="25">
        <v>8</v>
      </c>
      <c r="O19" s="25">
        <v>7</v>
      </c>
      <c r="P19" s="26">
        <v>8</v>
      </c>
      <c r="Q19" s="26"/>
      <c r="R19" s="102">
        <f t="shared" si="2"/>
        <v>8</v>
      </c>
      <c r="S19" s="102"/>
      <c r="T19" s="25">
        <v>6</v>
      </c>
      <c r="U19" s="25">
        <v>6</v>
      </c>
      <c r="V19" s="25">
        <v>7</v>
      </c>
      <c r="W19" s="26">
        <v>8</v>
      </c>
      <c r="X19" s="26"/>
      <c r="Y19" s="102">
        <f t="shared" si="3"/>
        <v>8</v>
      </c>
      <c r="Z19" s="102"/>
      <c r="AA19" s="25">
        <v>5</v>
      </c>
      <c r="AB19" s="25">
        <v>5</v>
      </c>
      <c r="AC19" s="25">
        <v>6</v>
      </c>
      <c r="AD19" s="26">
        <v>6</v>
      </c>
      <c r="AE19" s="26"/>
      <c r="AF19" s="102">
        <f t="shared" si="4"/>
        <v>6</v>
      </c>
      <c r="AG19" s="184"/>
      <c r="AH19" s="187"/>
      <c r="AI19" s="161">
        <v>13</v>
      </c>
      <c r="AJ19" s="25">
        <v>5</v>
      </c>
      <c r="AK19" s="25">
        <v>6</v>
      </c>
      <c r="AL19" s="26">
        <v>6</v>
      </c>
      <c r="AM19" s="26"/>
      <c r="AN19" s="102">
        <f t="shared" si="5"/>
        <v>6</v>
      </c>
      <c r="AO19" s="102"/>
      <c r="AP19" s="25">
        <v>6</v>
      </c>
      <c r="AQ19" s="25">
        <v>6</v>
      </c>
      <c r="AR19" s="25">
        <v>6</v>
      </c>
      <c r="AS19" s="25">
        <v>7</v>
      </c>
      <c r="AT19" s="26">
        <v>8</v>
      </c>
      <c r="AU19" s="26"/>
      <c r="AV19" s="101">
        <f t="shared" si="6"/>
        <v>7</v>
      </c>
      <c r="AW19" s="102"/>
      <c r="AX19" s="25">
        <v>7</v>
      </c>
      <c r="AY19" s="25">
        <v>8</v>
      </c>
      <c r="AZ19" s="25">
        <v>9</v>
      </c>
      <c r="BA19" s="25">
        <v>8</v>
      </c>
      <c r="BB19" s="25">
        <v>8</v>
      </c>
      <c r="BC19" s="26">
        <v>8</v>
      </c>
      <c r="BD19" s="26"/>
      <c r="BE19" s="102">
        <f t="shared" si="7"/>
        <v>8</v>
      </c>
      <c r="BF19" s="102"/>
      <c r="BG19" s="25"/>
      <c r="BH19" s="25"/>
      <c r="BI19" s="25"/>
      <c r="BJ19" s="26"/>
      <c r="BK19" s="26"/>
      <c r="BL19" s="140"/>
      <c r="BM19" s="26"/>
      <c r="BN19" s="338">
        <f t="shared" si="8"/>
        <v>168</v>
      </c>
      <c r="BO19" s="142">
        <f t="shared" si="9"/>
        <v>7.304347826086956</v>
      </c>
      <c r="BP19" s="97" t="str">
        <f t="shared" si="0"/>
        <v>Kh¸</v>
      </c>
      <c r="BT19" s="359">
        <v>168</v>
      </c>
      <c r="BU19" s="161">
        <v>13</v>
      </c>
      <c r="BV19" s="130">
        <f t="shared" si="10"/>
        <v>7.304347826086956</v>
      </c>
    </row>
    <row r="20" spans="1:74" ht="14.25" customHeight="1">
      <c r="A20" s="20">
        <v>14</v>
      </c>
      <c r="B20" s="21">
        <v>14</v>
      </c>
      <c r="C20" s="22" t="s">
        <v>30</v>
      </c>
      <c r="D20" s="23" t="s">
        <v>79</v>
      </c>
      <c r="E20" s="24"/>
      <c r="F20" s="25">
        <v>8</v>
      </c>
      <c r="G20" s="25">
        <v>7</v>
      </c>
      <c r="H20" s="25">
        <v>8</v>
      </c>
      <c r="I20" s="26"/>
      <c r="J20" s="102">
        <f t="shared" si="1"/>
        <v>8</v>
      </c>
      <c r="K20" s="102"/>
      <c r="L20" s="26">
        <v>8</v>
      </c>
      <c r="M20" s="26">
        <v>7</v>
      </c>
      <c r="N20" s="25">
        <v>8</v>
      </c>
      <c r="O20" s="25">
        <v>7</v>
      </c>
      <c r="P20" s="26">
        <v>9</v>
      </c>
      <c r="Q20" s="26"/>
      <c r="R20" s="102">
        <f t="shared" si="2"/>
        <v>9</v>
      </c>
      <c r="S20" s="102"/>
      <c r="T20" s="25">
        <v>6</v>
      </c>
      <c r="U20" s="25">
        <v>7</v>
      </c>
      <c r="V20" s="25">
        <v>7</v>
      </c>
      <c r="W20" s="26">
        <v>8</v>
      </c>
      <c r="X20" s="26"/>
      <c r="Y20" s="102">
        <f t="shared" si="3"/>
        <v>8</v>
      </c>
      <c r="Z20" s="102"/>
      <c r="AA20" s="25">
        <v>6</v>
      </c>
      <c r="AB20" s="25">
        <v>6</v>
      </c>
      <c r="AC20" s="25">
        <v>7</v>
      </c>
      <c r="AD20" s="26">
        <v>7</v>
      </c>
      <c r="AE20" s="26"/>
      <c r="AF20" s="102">
        <f t="shared" si="4"/>
        <v>7</v>
      </c>
      <c r="AG20" s="184"/>
      <c r="AH20" s="187"/>
      <c r="AI20" s="161">
        <v>14</v>
      </c>
      <c r="AJ20" s="25">
        <v>8</v>
      </c>
      <c r="AK20" s="25">
        <v>6</v>
      </c>
      <c r="AL20" s="26">
        <v>6</v>
      </c>
      <c r="AM20" s="26"/>
      <c r="AN20" s="102">
        <f t="shared" si="5"/>
        <v>6</v>
      </c>
      <c r="AO20" s="102"/>
      <c r="AP20" s="25">
        <v>6</v>
      </c>
      <c r="AQ20" s="25">
        <v>6</v>
      </c>
      <c r="AR20" s="25">
        <v>8</v>
      </c>
      <c r="AS20" s="25">
        <v>9</v>
      </c>
      <c r="AT20" s="26">
        <v>9</v>
      </c>
      <c r="AU20" s="26"/>
      <c r="AV20" s="101">
        <f t="shared" si="6"/>
        <v>8</v>
      </c>
      <c r="AW20" s="102"/>
      <c r="AX20" s="25">
        <v>9</v>
      </c>
      <c r="AY20" s="25">
        <v>8</v>
      </c>
      <c r="AZ20" s="25">
        <v>9</v>
      </c>
      <c r="BA20" s="25">
        <v>8</v>
      </c>
      <c r="BB20" s="25">
        <v>8</v>
      </c>
      <c r="BC20" s="26">
        <v>8</v>
      </c>
      <c r="BD20" s="26"/>
      <c r="BE20" s="102">
        <f t="shared" si="7"/>
        <v>8</v>
      </c>
      <c r="BF20" s="102"/>
      <c r="BG20" s="25"/>
      <c r="BH20" s="25"/>
      <c r="BI20" s="25"/>
      <c r="BJ20" s="26"/>
      <c r="BK20" s="26"/>
      <c r="BL20" s="140"/>
      <c r="BM20" s="26"/>
      <c r="BN20" s="338">
        <f t="shared" si="8"/>
        <v>181</v>
      </c>
      <c r="BO20" s="142">
        <f t="shared" si="9"/>
        <v>7.869565217391305</v>
      </c>
      <c r="BP20" s="97" t="str">
        <f t="shared" si="0"/>
        <v>Kh¸</v>
      </c>
      <c r="BT20" s="359">
        <v>181</v>
      </c>
      <c r="BU20" s="161">
        <v>14</v>
      </c>
      <c r="BV20" s="130">
        <f t="shared" si="10"/>
        <v>7.869565217391305</v>
      </c>
    </row>
    <row r="21" spans="1:74" ht="14.25" customHeight="1">
      <c r="A21" s="20">
        <v>15</v>
      </c>
      <c r="B21" s="21">
        <v>15</v>
      </c>
      <c r="C21" s="22" t="s">
        <v>30</v>
      </c>
      <c r="D21" s="23" t="s">
        <v>80</v>
      </c>
      <c r="E21" s="24"/>
      <c r="F21" s="25">
        <v>7</v>
      </c>
      <c r="G21" s="25">
        <v>6</v>
      </c>
      <c r="H21" s="25">
        <v>7</v>
      </c>
      <c r="I21" s="26"/>
      <c r="J21" s="102">
        <f t="shared" si="1"/>
        <v>7</v>
      </c>
      <c r="K21" s="102"/>
      <c r="L21" s="26">
        <v>8</v>
      </c>
      <c r="M21" s="26">
        <v>7</v>
      </c>
      <c r="N21" s="25">
        <v>8</v>
      </c>
      <c r="O21" s="25">
        <v>7</v>
      </c>
      <c r="P21" s="26">
        <v>7</v>
      </c>
      <c r="Q21" s="26"/>
      <c r="R21" s="102">
        <f t="shared" si="2"/>
        <v>7</v>
      </c>
      <c r="S21" s="102"/>
      <c r="T21" s="25">
        <v>6</v>
      </c>
      <c r="U21" s="25">
        <v>7</v>
      </c>
      <c r="V21" s="25">
        <v>7</v>
      </c>
      <c r="W21" s="26">
        <v>6</v>
      </c>
      <c r="X21" s="26"/>
      <c r="Y21" s="102">
        <f t="shared" si="3"/>
        <v>6</v>
      </c>
      <c r="Z21" s="102"/>
      <c r="AA21" s="25">
        <v>6</v>
      </c>
      <c r="AB21" s="25">
        <v>6</v>
      </c>
      <c r="AC21" s="25">
        <v>7</v>
      </c>
      <c r="AD21" s="26">
        <v>9</v>
      </c>
      <c r="AE21" s="26"/>
      <c r="AF21" s="102">
        <f t="shared" si="4"/>
        <v>8</v>
      </c>
      <c r="AG21" s="184"/>
      <c r="AH21" s="187"/>
      <c r="AI21" s="161">
        <v>15</v>
      </c>
      <c r="AJ21" s="25">
        <v>7</v>
      </c>
      <c r="AK21" s="25">
        <v>5</v>
      </c>
      <c r="AL21" s="26">
        <v>7</v>
      </c>
      <c r="AM21" s="26"/>
      <c r="AN21" s="102">
        <f t="shared" si="5"/>
        <v>7</v>
      </c>
      <c r="AO21" s="102"/>
      <c r="AP21" s="25">
        <v>8</v>
      </c>
      <c r="AQ21" s="25">
        <v>8</v>
      </c>
      <c r="AR21" s="25">
        <v>8</v>
      </c>
      <c r="AS21" s="25">
        <v>8</v>
      </c>
      <c r="AT21" s="26">
        <v>8</v>
      </c>
      <c r="AU21" s="26"/>
      <c r="AV21" s="101">
        <f t="shared" si="6"/>
        <v>8</v>
      </c>
      <c r="AW21" s="102"/>
      <c r="AX21" s="25">
        <v>7</v>
      </c>
      <c r="AY21" s="25">
        <v>7</v>
      </c>
      <c r="AZ21" s="25">
        <v>8</v>
      </c>
      <c r="BA21" s="25">
        <v>8</v>
      </c>
      <c r="BB21" s="25">
        <v>8</v>
      </c>
      <c r="BC21" s="26">
        <v>8</v>
      </c>
      <c r="BD21" s="26"/>
      <c r="BE21" s="102">
        <f t="shared" si="7"/>
        <v>8</v>
      </c>
      <c r="BF21" s="102"/>
      <c r="BG21" s="25"/>
      <c r="BH21" s="25"/>
      <c r="BI21" s="25"/>
      <c r="BJ21" s="26"/>
      <c r="BK21" s="26"/>
      <c r="BL21" s="140"/>
      <c r="BM21" s="26"/>
      <c r="BN21" s="338">
        <f t="shared" si="8"/>
        <v>170</v>
      </c>
      <c r="BO21" s="142">
        <f t="shared" si="9"/>
        <v>7.391304347826087</v>
      </c>
      <c r="BP21" s="97" t="str">
        <f t="shared" si="0"/>
        <v>Kh¸</v>
      </c>
      <c r="BT21" s="359">
        <v>170</v>
      </c>
      <c r="BU21" s="161">
        <v>15</v>
      </c>
      <c r="BV21" s="130">
        <f t="shared" si="10"/>
        <v>7.391304347826087</v>
      </c>
    </row>
    <row r="22" spans="1:74" ht="14.25" customHeight="1">
      <c r="A22" s="20">
        <v>16</v>
      </c>
      <c r="B22" s="21">
        <v>16</v>
      </c>
      <c r="C22" s="22" t="s">
        <v>14</v>
      </c>
      <c r="D22" s="23" t="s">
        <v>37</v>
      </c>
      <c r="E22" s="24"/>
      <c r="F22" s="25">
        <v>8</v>
      </c>
      <c r="G22" s="25">
        <v>6</v>
      </c>
      <c r="H22" s="25">
        <v>7</v>
      </c>
      <c r="I22" s="26"/>
      <c r="J22" s="102">
        <f t="shared" si="1"/>
        <v>7</v>
      </c>
      <c r="K22" s="102"/>
      <c r="L22" s="26">
        <v>7</v>
      </c>
      <c r="M22" s="26">
        <v>8</v>
      </c>
      <c r="N22" s="25">
        <v>7</v>
      </c>
      <c r="O22" s="25">
        <v>7</v>
      </c>
      <c r="P22" s="26">
        <v>8</v>
      </c>
      <c r="Q22" s="26"/>
      <c r="R22" s="102">
        <f t="shared" si="2"/>
        <v>8</v>
      </c>
      <c r="S22" s="102"/>
      <c r="T22" s="25">
        <v>5</v>
      </c>
      <c r="U22" s="25">
        <v>6</v>
      </c>
      <c r="V22" s="25">
        <v>6</v>
      </c>
      <c r="W22" s="26">
        <v>6</v>
      </c>
      <c r="X22" s="26"/>
      <c r="Y22" s="102">
        <f t="shared" si="3"/>
        <v>6</v>
      </c>
      <c r="Z22" s="102"/>
      <c r="AA22" s="25">
        <v>7</v>
      </c>
      <c r="AB22" s="25">
        <v>8</v>
      </c>
      <c r="AC22" s="25">
        <v>8</v>
      </c>
      <c r="AD22" s="41">
        <v>6</v>
      </c>
      <c r="AE22" s="41"/>
      <c r="AF22" s="102">
        <f t="shared" si="4"/>
        <v>7</v>
      </c>
      <c r="AG22" s="184"/>
      <c r="AH22" s="187"/>
      <c r="AI22" s="161">
        <v>16</v>
      </c>
      <c r="AJ22" s="42">
        <v>7</v>
      </c>
      <c r="AK22" s="42">
        <v>6</v>
      </c>
      <c r="AL22" s="41">
        <v>6</v>
      </c>
      <c r="AM22" s="41"/>
      <c r="AN22" s="102">
        <f t="shared" si="5"/>
        <v>6</v>
      </c>
      <c r="AO22" s="102"/>
      <c r="AP22" s="42">
        <v>6</v>
      </c>
      <c r="AQ22" s="42">
        <v>6</v>
      </c>
      <c r="AR22" s="42">
        <v>6</v>
      </c>
      <c r="AS22" s="42">
        <v>7</v>
      </c>
      <c r="AT22" s="40">
        <v>0</v>
      </c>
      <c r="AU22" s="41">
        <v>7</v>
      </c>
      <c r="AV22" s="101">
        <f t="shared" si="6"/>
        <v>2</v>
      </c>
      <c r="AW22" s="102">
        <f>ROUND((SUM(AP22:AS22)/4*0.3+MAX(AT22:AU22)*0.7),0)</f>
        <v>7</v>
      </c>
      <c r="AX22" s="25">
        <v>8</v>
      </c>
      <c r="AY22" s="25">
        <v>7</v>
      </c>
      <c r="AZ22" s="25">
        <v>8</v>
      </c>
      <c r="BA22" s="25">
        <v>8</v>
      </c>
      <c r="BB22" s="25">
        <v>8</v>
      </c>
      <c r="BC22" s="26">
        <v>9</v>
      </c>
      <c r="BD22" s="26"/>
      <c r="BE22" s="102">
        <f t="shared" si="7"/>
        <v>9</v>
      </c>
      <c r="BF22" s="102"/>
      <c r="BG22" s="25"/>
      <c r="BH22" s="25"/>
      <c r="BI22" s="25"/>
      <c r="BJ22" s="26"/>
      <c r="BK22" s="26"/>
      <c r="BL22" s="140"/>
      <c r="BM22" s="26"/>
      <c r="BN22" s="338">
        <f t="shared" si="8"/>
        <v>170</v>
      </c>
      <c r="BO22" s="142">
        <f t="shared" si="9"/>
        <v>7.391304347826087</v>
      </c>
      <c r="BP22" s="97" t="str">
        <f t="shared" si="0"/>
        <v>Kh¸</v>
      </c>
      <c r="BS22" t="s">
        <v>296</v>
      </c>
      <c r="BT22" s="359">
        <v>170</v>
      </c>
      <c r="BU22" s="161">
        <v>16</v>
      </c>
      <c r="BV22" s="130">
        <f t="shared" si="10"/>
        <v>7.391304347826087</v>
      </c>
    </row>
    <row r="23" spans="1:74" ht="14.25" customHeight="1">
      <c r="A23" s="20">
        <v>17</v>
      </c>
      <c r="B23" s="21">
        <v>17</v>
      </c>
      <c r="C23" s="22" t="s">
        <v>30</v>
      </c>
      <c r="D23" s="23" t="s">
        <v>37</v>
      </c>
      <c r="E23" s="24"/>
      <c r="F23" s="25">
        <v>7</v>
      </c>
      <c r="G23" s="25">
        <v>7</v>
      </c>
      <c r="H23" s="25">
        <v>7</v>
      </c>
      <c r="I23" s="26"/>
      <c r="J23" s="102">
        <f t="shared" si="1"/>
        <v>7</v>
      </c>
      <c r="K23" s="102"/>
      <c r="L23" s="26">
        <v>7</v>
      </c>
      <c r="M23" s="26">
        <v>8</v>
      </c>
      <c r="N23" s="25">
        <v>8</v>
      </c>
      <c r="O23" s="25">
        <v>7</v>
      </c>
      <c r="P23" s="26">
        <v>8</v>
      </c>
      <c r="Q23" s="26"/>
      <c r="R23" s="102">
        <f t="shared" si="2"/>
        <v>8</v>
      </c>
      <c r="S23" s="102"/>
      <c r="T23" s="25">
        <v>7</v>
      </c>
      <c r="U23" s="25">
        <v>6</v>
      </c>
      <c r="V23" s="25">
        <v>7</v>
      </c>
      <c r="W23" s="26">
        <v>6</v>
      </c>
      <c r="X23" s="26"/>
      <c r="Y23" s="102">
        <f t="shared" si="3"/>
        <v>6</v>
      </c>
      <c r="Z23" s="102"/>
      <c r="AA23" s="25">
        <v>5</v>
      </c>
      <c r="AB23" s="25">
        <v>6</v>
      </c>
      <c r="AC23" s="25">
        <v>7</v>
      </c>
      <c r="AD23" s="41">
        <v>8</v>
      </c>
      <c r="AE23" s="41"/>
      <c r="AF23" s="102">
        <f t="shared" si="4"/>
        <v>7</v>
      </c>
      <c r="AG23" s="184"/>
      <c r="AH23" s="187"/>
      <c r="AI23" s="161">
        <v>17</v>
      </c>
      <c r="AJ23" s="42">
        <v>7</v>
      </c>
      <c r="AK23" s="42">
        <v>7</v>
      </c>
      <c r="AL23" s="41">
        <v>7</v>
      </c>
      <c r="AM23" s="41"/>
      <c r="AN23" s="102">
        <f t="shared" si="5"/>
        <v>7</v>
      </c>
      <c r="AO23" s="102"/>
      <c r="AP23" s="42">
        <v>7</v>
      </c>
      <c r="AQ23" s="42">
        <v>7</v>
      </c>
      <c r="AR23" s="42">
        <v>6</v>
      </c>
      <c r="AS23" s="42">
        <v>7</v>
      </c>
      <c r="AT23" s="41">
        <v>7</v>
      </c>
      <c r="AU23" s="41"/>
      <c r="AV23" s="101">
        <f t="shared" si="6"/>
        <v>7</v>
      </c>
      <c r="AW23" s="102"/>
      <c r="AX23" s="25">
        <v>7</v>
      </c>
      <c r="AY23" s="25">
        <v>9</v>
      </c>
      <c r="AZ23" s="25">
        <v>8</v>
      </c>
      <c r="BA23" s="25">
        <v>8</v>
      </c>
      <c r="BB23" s="25">
        <v>8</v>
      </c>
      <c r="BC23" s="26">
        <v>8</v>
      </c>
      <c r="BD23" s="26"/>
      <c r="BE23" s="102">
        <f t="shared" si="7"/>
        <v>8</v>
      </c>
      <c r="BF23" s="102"/>
      <c r="BG23" s="25"/>
      <c r="BH23" s="25"/>
      <c r="BI23" s="25"/>
      <c r="BJ23" s="26"/>
      <c r="BK23" s="26"/>
      <c r="BL23" s="140"/>
      <c r="BM23" s="26"/>
      <c r="BN23" s="338">
        <f t="shared" si="8"/>
        <v>167</v>
      </c>
      <c r="BO23" s="142">
        <f t="shared" si="9"/>
        <v>7.260869565217392</v>
      </c>
      <c r="BP23" s="97" t="str">
        <f t="shared" si="0"/>
        <v>Kh¸</v>
      </c>
      <c r="BT23" s="359">
        <v>167</v>
      </c>
      <c r="BU23" s="161">
        <v>17</v>
      </c>
      <c r="BV23" s="130">
        <f t="shared" si="10"/>
        <v>7.260869565217392</v>
      </c>
    </row>
    <row r="24" spans="1:74" ht="14.25" customHeight="1">
      <c r="A24" s="20">
        <v>18</v>
      </c>
      <c r="B24" s="21">
        <v>18</v>
      </c>
      <c r="C24" s="22" t="s">
        <v>165</v>
      </c>
      <c r="D24" s="23" t="s">
        <v>12</v>
      </c>
      <c r="E24" s="24"/>
      <c r="F24" s="25">
        <v>7</v>
      </c>
      <c r="G24" s="25">
        <v>6</v>
      </c>
      <c r="H24" s="25">
        <v>7</v>
      </c>
      <c r="I24" s="26"/>
      <c r="J24" s="102">
        <f t="shared" si="1"/>
        <v>7</v>
      </c>
      <c r="K24" s="102"/>
      <c r="L24" s="26">
        <v>8</v>
      </c>
      <c r="M24" s="26">
        <v>7</v>
      </c>
      <c r="N24" s="25">
        <v>8</v>
      </c>
      <c r="O24" s="25">
        <v>7</v>
      </c>
      <c r="P24" s="26">
        <v>9</v>
      </c>
      <c r="Q24" s="26"/>
      <c r="R24" s="102">
        <f t="shared" si="2"/>
        <v>9</v>
      </c>
      <c r="S24" s="102"/>
      <c r="T24" s="25">
        <v>5</v>
      </c>
      <c r="U24" s="25">
        <v>7</v>
      </c>
      <c r="V24" s="25">
        <v>6</v>
      </c>
      <c r="W24" s="26">
        <v>6</v>
      </c>
      <c r="X24" s="26"/>
      <c r="Y24" s="102">
        <f t="shared" si="3"/>
        <v>6</v>
      </c>
      <c r="Z24" s="102"/>
      <c r="AA24" s="25">
        <v>7</v>
      </c>
      <c r="AB24" s="25">
        <v>10</v>
      </c>
      <c r="AC24" s="25">
        <v>8</v>
      </c>
      <c r="AD24" s="41">
        <v>10</v>
      </c>
      <c r="AE24" s="41"/>
      <c r="AF24" s="102">
        <f t="shared" si="4"/>
        <v>10</v>
      </c>
      <c r="AG24" s="184"/>
      <c r="AH24" s="187"/>
      <c r="AI24" s="161">
        <v>18</v>
      </c>
      <c r="AJ24" s="42">
        <v>4</v>
      </c>
      <c r="AK24" s="42">
        <v>6</v>
      </c>
      <c r="AL24" s="41">
        <v>7</v>
      </c>
      <c r="AM24" s="41"/>
      <c r="AN24" s="102">
        <f t="shared" si="5"/>
        <v>6</v>
      </c>
      <c r="AO24" s="102"/>
      <c r="AP24" s="42">
        <v>7</v>
      </c>
      <c r="AQ24" s="42">
        <v>7</v>
      </c>
      <c r="AR24" s="42">
        <v>7</v>
      </c>
      <c r="AS24" s="42">
        <v>8</v>
      </c>
      <c r="AT24" s="41">
        <v>7</v>
      </c>
      <c r="AU24" s="41"/>
      <c r="AV24" s="101">
        <f t="shared" si="6"/>
        <v>7</v>
      </c>
      <c r="AW24" s="102"/>
      <c r="AX24" s="25">
        <v>8</v>
      </c>
      <c r="AY24" s="25">
        <v>7</v>
      </c>
      <c r="AZ24" s="25">
        <v>9</v>
      </c>
      <c r="BA24" s="25">
        <v>9</v>
      </c>
      <c r="BB24" s="25">
        <v>8</v>
      </c>
      <c r="BC24" s="26">
        <v>8</v>
      </c>
      <c r="BD24" s="26"/>
      <c r="BE24" s="102">
        <f t="shared" si="7"/>
        <v>8</v>
      </c>
      <c r="BF24" s="102"/>
      <c r="BG24" s="25"/>
      <c r="BH24" s="25"/>
      <c r="BI24" s="25"/>
      <c r="BJ24" s="26"/>
      <c r="BK24" s="26"/>
      <c r="BL24" s="140"/>
      <c r="BM24" s="26"/>
      <c r="BN24" s="338">
        <f t="shared" si="8"/>
        <v>178</v>
      </c>
      <c r="BO24" s="142">
        <f t="shared" si="9"/>
        <v>7.739130434782608</v>
      </c>
      <c r="BP24" s="97" t="str">
        <f t="shared" si="0"/>
        <v>Kh¸</v>
      </c>
      <c r="BT24" s="359">
        <v>178</v>
      </c>
      <c r="BU24" s="161">
        <v>18</v>
      </c>
      <c r="BV24" s="130">
        <f t="shared" si="10"/>
        <v>7.739130434782608</v>
      </c>
    </row>
    <row r="25" spans="1:74" ht="13.5" customHeight="1">
      <c r="A25" s="20">
        <v>19</v>
      </c>
      <c r="B25" s="21">
        <v>19</v>
      </c>
      <c r="C25" s="22" t="s">
        <v>26</v>
      </c>
      <c r="D25" s="23" t="s">
        <v>82</v>
      </c>
      <c r="E25" s="24"/>
      <c r="F25" s="25">
        <v>7</v>
      </c>
      <c r="G25" s="25">
        <v>7</v>
      </c>
      <c r="H25" s="25">
        <v>5</v>
      </c>
      <c r="I25" s="26"/>
      <c r="J25" s="102">
        <f t="shared" si="1"/>
        <v>6</v>
      </c>
      <c r="K25" s="102"/>
      <c r="L25" s="26">
        <v>7</v>
      </c>
      <c r="M25" s="26">
        <v>8</v>
      </c>
      <c r="N25" s="25">
        <v>8</v>
      </c>
      <c r="O25" s="25">
        <v>7</v>
      </c>
      <c r="P25" s="26">
        <v>8</v>
      </c>
      <c r="Q25" s="26"/>
      <c r="R25" s="102">
        <f t="shared" si="2"/>
        <v>8</v>
      </c>
      <c r="S25" s="102"/>
      <c r="T25" s="25">
        <v>5</v>
      </c>
      <c r="U25" s="25">
        <v>6</v>
      </c>
      <c r="V25" s="25">
        <v>6</v>
      </c>
      <c r="W25" s="26">
        <v>6</v>
      </c>
      <c r="X25" s="26"/>
      <c r="Y25" s="102">
        <f t="shared" si="3"/>
        <v>6</v>
      </c>
      <c r="Z25" s="102"/>
      <c r="AA25" s="25">
        <v>5</v>
      </c>
      <c r="AB25" s="25">
        <v>5</v>
      </c>
      <c r="AC25" s="25">
        <v>5</v>
      </c>
      <c r="AD25" s="40">
        <v>3</v>
      </c>
      <c r="AE25" s="41">
        <v>5</v>
      </c>
      <c r="AF25" s="102">
        <f t="shared" si="4"/>
        <v>4</v>
      </c>
      <c r="AG25" s="184">
        <f>ROUND((SUM(AA25:AC25)/3*0.3+MAX(AD25:AE25)*0.7),0)</f>
        <v>5</v>
      </c>
      <c r="AH25" s="187"/>
      <c r="AI25" s="161">
        <v>19</v>
      </c>
      <c r="AJ25" s="42">
        <v>7</v>
      </c>
      <c r="AK25" s="42">
        <v>5</v>
      </c>
      <c r="AL25" s="41">
        <v>5</v>
      </c>
      <c r="AM25" s="41"/>
      <c r="AN25" s="102">
        <f t="shared" si="5"/>
        <v>5</v>
      </c>
      <c r="AO25" s="102"/>
      <c r="AP25" s="42">
        <v>7</v>
      </c>
      <c r="AQ25" s="42">
        <v>7</v>
      </c>
      <c r="AR25" s="42">
        <v>7</v>
      </c>
      <c r="AS25" s="42">
        <v>7</v>
      </c>
      <c r="AT25" s="41">
        <v>8</v>
      </c>
      <c r="AU25" s="41"/>
      <c r="AV25" s="101">
        <f t="shared" si="6"/>
        <v>8</v>
      </c>
      <c r="AW25" s="102"/>
      <c r="AX25" s="25">
        <v>7</v>
      </c>
      <c r="AY25" s="25">
        <v>8</v>
      </c>
      <c r="AZ25" s="25">
        <v>9</v>
      </c>
      <c r="BA25" s="25">
        <v>7</v>
      </c>
      <c r="BB25" s="25">
        <v>7</v>
      </c>
      <c r="BC25" s="26">
        <v>8</v>
      </c>
      <c r="BD25" s="26"/>
      <c r="BE25" s="102">
        <f t="shared" si="7"/>
        <v>8</v>
      </c>
      <c r="BF25" s="102"/>
      <c r="BG25" s="25"/>
      <c r="BH25" s="25"/>
      <c r="BI25" s="25"/>
      <c r="BJ25" s="26"/>
      <c r="BK25" s="26"/>
      <c r="BL25" s="140"/>
      <c r="BM25" s="26"/>
      <c r="BN25" s="338">
        <f t="shared" si="8"/>
        <v>159</v>
      </c>
      <c r="BO25" s="142">
        <f t="shared" si="9"/>
        <v>6.913043478260869</v>
      </c>
      <c r="BP25" s="97" t="str">
        <f t="shared" si="0"/>
        <v>TBK</v>
      </c>
      <c r="BS25" t="s">
        <v>296</v>
      </c>
      <c r="BT25" s="359">
        <v>159</v>
      </c>
      <c r="BU25" s="161">
        <v>19</v>
      </c>
      <c r="BV25" s="130">
        <f t="shared" si="10"/>
        <v>6.913043478260869</v>
      </c>
    </row>
    <row r="26" spans="1:74" ht="14.25" customHeight="1">
      <c r="A26" s="20">
        <v>20</v>
      </c>
      <c r="B26" s="21">
        <v>20</v>
      </c>
      <c r="C26" s="22" t="s">
        <v>26</v>
      </c>
      <c r="D26" s="23" t="s">
        <v>83</v>
      </c>
      <c r="E26" s="24"/>
      <c r="F26" s="25">
        <v>8</v>
      </c>
      <c r="G26" s="25">
        <v>7</v>
      </c>
      <c r="H26" s="25">
        <v>8</v>
      </c>
      <c r="I26" s="26"/>
      <c r="J26" s="102">
        <f t="shared" si="1"/>
        <v>8</v>
      </c>
      <c r="K26" s="102"/>
      <c r="L26" s="26">
        <v>8</v>
      </c>
      <c r="M26" s="26">
        <v>8</v>
      </c>
      <c r="N26" s="25">
        <v>7</v>
      </c>
      <c r="O26" s="25">
        <v>7</v>
      </c>
      <c r="P26" s="26">
        <v>10</v>
      </c>
      <c r="Q26" s="26"/>
      <c r="R26" s="102">
        <f t="shared" si="2"/>
        <v>9</v>
      </c>
      <c r="S26" s="102"/>
      <c r="T26" s="25">
        <v>7</v>
      </c>
      <c r="U26" s="25">
        <v>6</v>
      </c>
      <c r="V26" s="25">
        <v>6</v>
      </c>
      <c r="W26" s="26">
        <v>8</v>
      </c>
      <c r="X26" s="26"/>
      <c r="Y26" s="102">
        <f t="shared" si="3"/>
        <v>8</v>
      </c>
      <c r="Z26" s="102"/>
      <c r="AA26" s="25">
        <v>7</v>
      </c>
      <c r="AB26" s="25">
        <v>7</v>
      </c>
      <c r="AC26" s="25">
        <v>7</v>
      </c>
      <c r="AD26" s="41">
        <v>8</v>
      </c>
      <c r="AE26" s="41"/>
      <c r="AF26" s="102">
        <f t="shared" si="4"/>
        <v>8</v>
      </c>
      <c r="AG26" s="184"/>
      <c r="AH26" s="187"/>
      <c r="AI26" s="161">
        <v>20</v>
      </c>
      <c r="AJ26" s="42">
        <v>6</v>
      </c>
      <c r="AK26" s="42">
        <v>7</v>
      </c>
      <c r="AL26" s="41">
        <v>6</v>
      </c>
      <c r="AM26" s="41"/>
      <c r="AN26" s="102">
        <f t="shared" si="5"/>
        <v>6</v>
      </c>
      <c r="AO26" s="102"/>
      <c r="AP26" s="42">
        <v>8</v>
      </c>
      <c r="AQ26" s="42">
        <v>8</v>
      </c>
      <c r="AR26" s="42">
        <v>7</v>
      </c>
      <c r="AS26" s="42">
        <v>8</v>
      </c>
      <c r="AT26" s="41">
        <v>8</v>
      </c>
      <c r="AU26" s="41"/>
      <c r="AV26" s="101">
        <f t="shared" si="6"/>
        <v>8</v>
      </c>
      <c r="AW26" s="102"/>
      <c r="AX26" s="25">
        <v>9</v>
      </c>
      <c r="AY26" s="25">
        <v>8</v>
      </c>
      <c r="AZ26" s="25">
        <v>8</v>
      </c>
      <c r="BA26" s="25">
        <v>8</v>
      </c>
      <c r="BB26" s="25">
        <v>8</v>
      </c>
      <c r="BC26" s="26">
        <v>8</v>
      </c>
      <c r="BD26" s="26"/>
      <c r="BE26" s="102">
        <f t="shared" si="7"/>
        <v>8</v>
      </c>
      <c r="BF26" s="102"/>
      <c r="BG26" s="25"/>
      <c r="BH26" s="25"/>
      <c r="BI26" s="25"/>
      <c r="BJ26" s="26"/>
      <c r="BK26" s="26"/>
      <c r="BL26" s="140"/>
      <c r="BM26" s="26"/>
      <c r="BN26" s="338">
        <f t="shared" si="8"/>
        <v>184</v>
      </c>
      <c r="BO26" s="142">
        <f t="shared" si="9"/>
        <v>8</v>
      </c>
      <c r="BP26" s="97" t="str">
        <f t="shared" si="0"/>
        <v>Giái</v>
      </c>
      <c r="BT26" s="359">
        <v>184</v>
      </c>
      <c r="BU26" s="161">
        <v>20</v>
      </c>
      <c r="BV26" s="130">
        <f t="shared" si="10"/>
        <v>8</v>
      </c>
    </row>
    <row r="27" spans="1:74" ht="14.25" customHeight="1">
      <c r="A27" s="20">
        <v>21</v>
      </c>
      <c r="B27" s="21">
        <v>21</v>
      </c>
      <c r="C27" s="22" t="s">
        <v>10</v>
      </c>
      <c r="D27" s="23" t="s">
        <v>84</v>
      </c>
      <c r="E27" s="24"/>
      <c r="F27" s="25">
        <v>8</v>
      </c>
      <c r="G27" s="25">
        <v>7</v>
      </c>
      <c r="H27" s="25">
        <v>5</v>
      </c>
      <c r="I27" s="26"/>
      <c r="J27" s="102">
        <f t="shared" si="1"/>
        <v>6</v>
      </c>
      <c r="K27" s="102"/>
      <c r="L27" s="26">
        <v>8</v>
      </c>
      <c r="M27" s="26">
        <v>8</v>
      </c>
      <c r="N27" s="25">
        <v>7</v>
      </c>
      <c r="O27" s="25">
        <v>7</v>
      </c>
      <c r="P27" s="26">
        <v>8</v>
      </c>
      <c r="Q27" s="26"/>
      <c r="R27" s="102">
        <f t="shared" si="2"/>
        <v>8</v>
      </c>
      <c r="S27" s="102"/>
      <c r="T27" s="42">
        <v>6</v>
      </c>
      <c r="U27" s="25">
        <v>6</v>
      </c>
      <c r="V27" s="25">
        <v>5</v>
      </c>
      <c r="W27" s="26">
        <v>7</v>
      </c>
      <c r="X27" s="26"/>
      <c r="Y27" s="102">
        <f t="shared" si="3"/>
        <v>7</v>
      </c>
      <c r="Z27" s="102"/>
      <c r="AA27" s="25">
        <v>8</v>
      </c>
      <c r="AB27" s="25">
        <v>8</v>
      </c>
      <c r="AC27" s="25">
        <v>7</v>
      </c>
      <c r="AD27" s="41">
        <v>8</v>
      </c>
      <c r="AE27" s="41"/>
      <c r="AF27" s="102">
        <f t="shared" si="4"/>
        <v>8</v>
      </c>
      <c r="AG27" s="184"/>
      <c r="AH27" s="187"/>
      <c r="AI27" s="161">
        <v>21</v>
      </c>
      <c r="AJ27" s="42">
        <v>6</v>
      </c>
      <c r="AK27" s="42">
        <v>6</v>
      </c>
      <c r="AL27" s="41">
        <v>7</v>
      </c>
      <c r="AM27" s="41"/>
      <c r="AN27" s="102">
        <f t="shared" si="5"/>
        <v>7</v>
      </c>
      <c r="AO27" s="102"/>
      <c r="AP27" s="42">
        <v>8</v>
      </c>
      <c r="AQ27" s="42">
        <v>8</v>
      </c>
      <c r="AR27" s="42">
        <v>7</v>
      </c>
      <c r="AS27" s="42">
        <v>8</v>
      </c>
      <c r="AT27" s="41">
        <v>8</v>
      </c>
      <c r="AU27" s="41"/>
      <c r="AV27" s="101">
        <f t="shared" si="6"/>
        <v>8</v>
      </c>
      <c r="AW27" s="102"/>
      <c r="AX27" s="25">
        <v>7</v>
      </c>
      <c r="AY27" s="25">
        <v>9</v>
      </c>
      <c r="AZ27" s="25">
        <v>8</v>
      </c>
      <c r="BA27" s="25">
        <v>8</v>
      </c>
      <c r="BB27" s="25">
        <v>8</v>
      </c>
      <c r="BC27" s="26">
        <v>8</v>
      </c>
      <c r="BD27" s="26"/>
      <c r="BE27" s="102">
        <f t="shared" si="7"/>
        <v>8</v>
      </c>
      <c r="BF27" s="102"/>
      <c r="BG27" s="25"/>
      <c r="BH27" s="25"/>
      <c r="BI27" s="25"/>
      <c r="BJ27" s="26"/>
      <c r="BK27" s="26"/>
      <c r="BL27" s="140"/>
      <c r="BM27" s="26"/>
      <c r="BN27" s="338">
        <f t="shared" si="8"/>
        <v>175</v>
      </c>
      <c r="BO27" s="142">
        <f t="shared" si="9"/>
        <v>7.608695652173913</v>
      </c>
      <c r="BP27" s="97" t="str">
        <f t="shared" si="0"/>
        <v>Kh¸</v>
      </c>
      <c r="BT27" s="359">
        <v>175</v>
      </c>
      <c r="BU27" s="161">
        <v>21</v>
      </c>
      <c r="BV27" s="130">
        <f t="shared" si="10"/>
        <v>7.608695652173913</v>
      </c>
    </row>
    <row r="28" spans="1:74" ht="13.5" customHeight="1">
      <c r="A28" s="20">
        <v>22</v>
      </c>
      <c r="B28" s="21">
        <v>22</v>
      </c>
      <c r="C28" s="22" t="s">
        <v>13</v>
      </c>
      <c r="D28" s="23" t="s">
        <v>27</v>
      </c>
      <c r="E28" s="24"/>
      <c r="F28" s="25">
        <v>8</v>
      </c>
      <c r="G28" s="25">
        <v>7</v>
      </c>
      <c r="H28" s="25">
        <v>8</v>
      </c>
      <c r="I28" s="26"/>
      <c r="J28" s="102">
        <f t="shared" si="1"/>
        <v>8</v>
      </c>
      <c r="K28" s="102"/>
      <c r="L28" s="26">
        <v>8</v>
      </c>
      <c r="M28" s="26">
        <v>7</v>
      </c>
      <c r="N28" s="25">
        <v>8</v>
      </c>
      <c r="O28" s="25">
        <v>7</v>
      </c>
      <c r="P28" s="26">
        <v>8</v>
      </c>
      <c r="Q28" s="26"/>
      <c r="R28" s="102">
        <f t="shared" si="2"/>
        <v>8</v>
      </c>
      <c r="S28" s="102"/>
      <c r="T28" s="25">
        <v>7</v>
      </c>
      <c r="U28" s="25">
        <v>6</v>
      </c>
      <c r="V28" s="25">
        <v>7</v>
      </c>
      <c r="W28" s="26">
        <v>6</v>
      </c>
      <c r="X28" s="26"/>
      <c r="Y28" s="102">
        <f t="shared" si="3"/>
        <v>6</v>
      </c>
      <c r="Z28" s="102"/>
      <c r="AA28" s="25">
        <v>5</v>
      </c>
      <c r="AB28" s="25">
        <v>5</v>
      </c>
      <c r="AC28" s="25">
        <v>6</v>
      </c>
      <c r="AD28" s="26">
        <v>6</v>
      </c>
      <c r="AE28" s="26"/>
      <c r="AF28" s="102">
        <f t="shared" si="4"/>
        <v>6</v>
      </c>
      <c r="AG28" s="184"/>
      <c r="AH28" s="187"/>
      <c r="AI28" s="161">
        <v>22</v>
      </c>
      <c r="AJ28" s="25">
        <v>8</v>
      </c>
      <c r="AK28" s="25">
        <v>6</v>
      </c>
      <c r="AL28" s="41">
        <v>6</v>
      </c>
      <c r="AM28" s="41"/>
      <c r="AN28" s="102">
        <f t="shared" si="5"/>
        <v>6</v>
      </c>
      <c r="AO28" s="102"/>
      <c r="AP28" s="42">
        <v>6</v>
      </c>
      <c r="AQ28" s="42">
        <v>6</v>
      </c>
      <c r="AR28" s="42">
        <v>7</v>
      </c>
      <c r="AS28" s="42">
        <v>7</v>
      </c>
      <c r="AT28" s="41">
        <v>8</v>
      </c>
      <c r="AU28" s="41"/>
      <c r="AV28" s="101">
        <f t="shared" si="6"/>
        <v>8</v>
      </c>
      <c r="AW28" s="102"/>
      <c r="AX28" s="25">
        <v>7</v>
      </c>
      <c r="AY28" s="25">
        <v>9</v>
      </c>
      <c r="AZ28" s="25">
        <v>7</v>
      </c>
      <c r="BA28" s="25">
        <v>8</v>
      </c>
      <c r="BB28" s="25">
        <v>8</v>
      </c>
      <c r="BC28" s="26">
        <v>8</v>
      </c>
      <c r="BD28" s="26"/>
      <c r="BE28" s="102">
        <f t="shared" si="7"/>
        <v>8</v>
      </c>
      <c r="BF28" s="102"/>
      <c r="BG28" s="25"/>
      <c r="BH28" s="25"/>
      <c r="BI28" s="25"/>
      <c r="BJ28" s="26"/>
      <c r="BK28" s="26"/>
      <c r="BL28" s="140"/>
      <c r="BM28" s="26"/>
      <c r="BN28" s="338">
        <f t="shared" si="8"/>
        <v>168</v>
      </c>
      <c r="BO28" s="142">
        <f t="shared" si="9"/>
        <v>7.304347826086956</v>
      </c>
      <c r="BP28" s="97" t="str">
        <f t="shared" si="0"/>
        <v>Kh¸</v>
      </c>
      <c r="BQ28" t="s">
        <v>460</v>
      </c>
      <c r="BT28" s="359">
        <v>168</v>
      </c>
      <c r="BU28" s="161">
        <v>22</v>
      </c>
      <c r="BV28" s="130">
        <f t="shared" si="10"/>
        <v>7.304347826086956</v>
      </c>
    </row>
    <row r="29" spans="1:74" ht="14.25" customHeight="1">
      <c r="A29" s="20">
        <v>23</v>
      </c>
      <c r="B29" s="21">
        <v>23</v>
      </c>
      <c r="C29" s="22" t="s">
        <v>85</v>
      </c>
      <c r="D29" s="23" t="s">
        <v>27</v>
      </c>
      <c r="E29" s="24"/>
      <c r="F29" s="25">
        <v>8</v>
      </c>
      <c r="G29" s="25">
        <v>9</v>
      </c>
      <c r="H29" s="25">
        <v>6</v>
      </c>
      <c r="I29" s="26"/>
      <c r="J29" s="102">
        <f t="shared" si="1"/>
        <v>7</v>
      </c>
      <c r="K29" s="102"/>
      <c r="L29" s="26">
        <v>7</v>
      </c>
      <c r="M29" s="26">
        <v>8</v>
      </c>
      <c r="N29" s="25">
        <v>7</v>
      </c>
      <c r="O29" s="42">
        <v>8</v>
      </c>
      <c r="P29" s="26">
        <v>8</v>
      </c>
      <c r="Q29" s="26"/>
      <c r="R29" s="102">
        <f t="shared" si="2"/>
        <v>8</v>
      </c>
      <c r="S29" s="102"/>
      <c r="T29" s="25">
        <v>7</v>
      </c>
      <c r="U29" s="25">
        <v>7</v>
      </c>
      <c r="V29" s="25">
        <v>6</v>
      </c>
      <c r="W29" s="26">
        <v>7</v>
      </c>
      <c r="X29" s="26"/>
      <c r="Y29" s="102">
        <f t="shared" si="3"/>
        <v>7</v>
      </c>
      <c r="Z29" s="102"/>
      <c r="AA29" s="25">
        <v>6</v>
      </c>
      <c r="AB29" s="25">
        <v>6</v>
      </c>
      <c r="AC29" s="25">
        <v>7</v>
      </c>
      <c r="AD29" s="26">
        <v>6</v>
      </c>
      <c r="AE29" s="26"/>
      <c r="AF29" s="102">
        <f t="shared" si="4"/>
        <v>6</v>
      </c>
      <c r="AG29" s="184"/>
      <c r="AH29" s="187"/>
      <c r="AI29" s="161">
        <v>23</v>
      </c>
      <c r="AJ29" s="25">
        <v>5</v>
      </c>
      <c r="AK29" s="25">
        <v>5</v>
      </c>
      <c r="AL29" s="40">
        <v>4</v>
      </c>
      <c r="AM29" s="41">
        <v>6</v>
      </c>
      <c r="AN29" s="102">
        <f t="shared" si="5"/>
        <v>4</v>
      </c>
      <c r="AO29" s="102">
        <f>ROUND((SUM(AJ29:AK29)/2*0.3+MAX(AL29:AM29)*0.7),0)</f>
        <v>6</v>
      </c>
      <c r="AP29" s="42">
        <v>6</v>
      </c>
      <c r="AQ29" s="42">
        <v>6</v>
      </c>
      <c r="AR29" s="42">
        <v>8</v>
      </c>
      <c r="AS29" s="42">
        <v>7</v>
      </c>
      <c r="AT29" s="41">
        <v>8</v>
      </c>
      <c r="AU29" s="41"/>
      <c r="AV29" s="101">
        <f t="shared" si="6"/>
        <v>8</v>
      </c>
      <c r="AW29" s="102"/>
      <c r="AX29" s="25">
        <v>9</v>
      </c>
      <c r="AY29" s="25">
        <v>8</v>
      </c>
      <c r="AZ29" s="25">
        <v>7</v>
      </c>
      <c r="BA29" s="25">
        <v>8</v>
      </c>
      <c r="BB29" s="25">
        <v>8</v>
      </c>
      <c r="BC29" s="26">
        <v>7</v>
      </c>
      <c r="BD29" s="26"/>
      <c r="BE29" s="102">
        <f t="shared" si="7"/>
        <v>7</v>
      </c>
      <c r="BF29" s="102"/>
      <c r="BG29" s="25"/>
      <c r="BH29" s="25"/>
      <c r="BI29" s="25"/>
      <c r="BJ29" s="26"/>
      <c r="BK29" s="26"/>
      <c r="BL29" s="140"/>
      <c r="BM29" s="26"/>
      <c r="BN29" s="338">
        <f t="shared" si="8"/>
        <v>164</v>
      </c>
      <c r="BO29" s="142">
        <f t="shared" si="9"/>
        <v>7.130434782608695</v>
      </c>
      <c r="BP29" s="97" t="str">
        <f t="shared" si="0"/>
        <v>Kh¸</v>
      </c>
      <c r="BS29" t="s">
        <v>296</v>
      </c>
      <c r="BT29" s="359">
        <v>164</v>
      </c>
      <c r="BU29" s="161">
        <v>23</v>
      </c>
      <c r="BV29" s="130">
        <f t="shared" si="10"/>
        <v>7.130434782608695</v>
      </c>
    </row>
    <row r="30" spans="1:74" ht="13.5" customHeight="1">
      <c r="A30" s="20">
        <v>24</v>
      </c>
      <c r="B30" s="21">
        <v>24</v>
      </c>
      <c r="C30" s="22" t="s">
        <v>19</v>
      </c>
      <c r="D30" s="23" t="s">
        <v>28</v>
      </c>
      <c r="E30" s="24"/>
      <c r="F30" s="25">
        <v>8</v>
      </c>
      <c r="G30" s="25">
        <v>7</v>
      </c>
      <c r="H30" s="25">
        <v>7</v>
      </c>
      <c r="I30" s="26"/>
      <c r="J30" s="102">
        <f t="shared" si="1"/>
        <v>7</v>
      </c>
      <c r="K30" s="102"/>
      <c r="L30" s="26">
        <v>8</v>
      </c>
      <c r="M30" s="26">
        <v>7</v>
      </c>
      <c r="N30" s="25">
        <v>8</v>
      </c>
      <c r="O30" s="42">
        <v>8</v>
      </c>
      <c r="P30" s="26">
        <v>9</v>
      </c>
      <c r="Q30" s="26"/>
      <c r="R30" s="102">
        <f t="shared" si="2"/>
        <v>9</v>
      </c>
      <c r="S30" s="102"/>
      <c r="T30" s="25">
        <v>6</v>
      </c>
      <c r="U30" s="25">
        <v>5</v>
      </c>
      <c r="V30" s="25">
        <v>6</v>
      </c>
      <c r="W30" s="26">
        <v>9</v>
      </c>
      <c r="X30" s="26"/>
      <c r="Y30" s="102">
        <f t="shared" si="3"/>
        <v>8</v>
      </c>
      <c r="Z30" s="102"/>
      <c r="AA30" s="25">
        <v>8</v>
      </c>
      <c r="AB30" s="25">
        <v>8</v>
      </c>
      <c r="AC30" s="25">
        <v>8</v>
      </c>
      <c r="AD30" s="26">
        <v>9</v>
      </c>
      <c r="AE30" s="26"/>
      <c r="AF30" s="102">
        <f t="shared" si="4"/>
        <v>9</v>
      </c>
      <c r="AG30" s="184"/>
      <c r="AH30" s="187"/>
      <c r="AI30" s="161">
        <v>24</v>
      </c>
      <c r="AJ30" s="25">
        <v>6</v>
      </c>
      <c r="AK30" s="25">
        <v>6</v>
      </c>
      <c r="AL30" s="41">
        <v>6</v>
      </c>
      <c r="AM30" s="41"/>
      <c r="AN30" s="102">
        <f t="shared" si="5"/>
        <v>6</v>
      </c>
      <c r="AO30" s="102"/>
      <c r="AP30" s="42">
        <v>8</v>
      </c>
      <c r="AQ30" s="42">
        <v>8</v>
      </c>
      <c r="AR30" s="42">
        <v>8</v>
      </c>
      <c r="AS30" s="42">
        <v>8</v>
      </c>
      <c r="AT30" s="41">
        <v>9</v>
      </c>
      <c r="AU30" s="41"/>
      <c r="AV30" s="101">
        <f t="shared" si="6"/>
        <v>9</v>
      </c>
      <c r="AW30" s="102"/>
      <c r="AX30" s="25">
        <v>8</v>
      </c>
      <c r="AY30" s="25">
        <v>9</v>
      </c>
      <c r="AZ30" s="25">
        <v>7</v>
      </c>
      <c r="BA30" s="25">
        <v>8</v>
      </c>
      <c r="BB30" s="25">
        <v>8</v>
      </c>
      <c r="BC30" s="26">
        <v>8</v>
      </c>
      <c r="BD30" s="26"/>
      <c r="BE30" s="102">
        <f t="shared" si="7"/>
        <v>8</v>
      </c>
      <c r="BF30" s="102"/>
      <c r="BG30" s="25"/>
      <c r="BH30" s="25"/>
      <c r="BI30" s="25"/>
      <c r="BJ30" s="26"/>
      <c r="BK30" s="26"/>
      <c r="BL30" s="140"/>
      <c r="BM30" s="26"/>
      <c r="BN30" s="338">
        <f t="shared" si="8"/>
        <v>189</v>
      </c>
      <c r="BO30" s="142">
        <f t="shared" si="9"/>
        <v>8.217391304347826</v>
      </c>
      <c r="BP30" s="97" t="str">
        <f t="shared" si="0"/>
        <v>Giái</v>
      </c>
      <c r="BT30" s="359">
        <v>189</v>
      </c>
      <c r="BU30" s="161">
        <v>24</v>
      </c>
      <c r="BV30" s="130">
        <f t="shared" si="10"/>
        <v>8.217391304347826</v>
      </c>
    </row>
    <row r="31" spans="1:74" ht="15" customHeight="1">
      <c r="A31" s="20">
        <v>25</v>
      </c>
      <c r="B31" s="21">
        <v>25</v>
      </c>
      <c r="C31" s="22" t="s">
        <v>11</v>
      </c>
      <c r="D31" s="23" t="s">
        <v>29</v>
      </c>
      <c r="E31" s="24"/>
      <c r="F31" s="25">
        <v>6</v>
      </c>
      <c r="G31" s="25">
        <v>9</v>
      </c>
      <c r="H31" s="25">
        <v>7</v>
      </c>
      <c r="I31" s="26"/>
      <c r="J31" s="102">
        <f t="shared" si="1"/>
        <v>7</v>
      </c>
      <c r="K31" s="102"/>
      <c r="L31" s="26">
        <v>7</v>
      </c>
      <c r="M31" s="26">
        <v>8</v>
      </c>
      <c r="N31" s="25">
        <v>8</v>
      </c>
      <c r="O31" s="42">
        <v>7</v>
      </c>
      <c r="P31" s="26">
        <v>10</v>
      </c>
      <c r="Q31" s="26"/>
      <c r="R31" s="102">
        <f t="shared" si="2"/>
        <v>9</v>
      </c>
      <c r="S31" s="102"/>
      <c r="T31" s="25">
        <v>6</v>
      </c>
      <c r="U31" s="25">
        <v>6</v>
      </c>
      <c r="V31" s="25">
        <v>7</v>
      </c>
      <c r="W31" s="26">
        <v>8</v>
      </c>
      <c r="X31" s="26"/>
      <c r="Y31" s="102">
        <f t="shared" si="3"/>
        <v>8</v>
      </c>
      <c r="Z31" s="102"/>
      <c r="AA31" s="25">
        <v>3</v>
      </c>
      <c r="AB31" s="25">
        <v>4</v>
      </c>
      <c r="AC31" s="25">
        <v>6</v>
      </c>
      <c r="AD31" s="26">
        <v>5</v>
      </c>
      <c r="AE31" s="26"/>
      <c r="AF31" s="102">
        <f t="shared" si="4"/>
        <v>5</v>
      </c>
      <c r="AG31" s="184"/>
      <c r="AH31" s="187"/>
      <c r="AI31" s="161">
        <v>25</v>
      </c>
      <c r="AJ31" s="25">
        <v>6</v>
      </c>
      <c r="AK31" s="25">
        <v>8</v>
      </c>
      <c r="AL31" s="41">
        <v>8</v>
      </c>
      <c r="AM31" s="41"/>
      <c r="AN31" s="102">
        <f t="shared" si="5"/>
        <v>8</v>
      </c>
      <c r="AO31" s="102"/>
      <c r="AP31" s="42">
        <v>8</v>
      </c>
      <c r="AQ31" s="42">
        <v>8</v>
      </c>
      <c r="AR31" s="42">
        <v>8</v>
      </c>
      <c r="AS31" s="42">
        <v>8</v>
      </c>
      <c r="AT31" s="41">
        <v>9</v>
      </c>
      <c r="AU31" s="41"/>
      <c r="AV31" s="101">
        <f t="shared" si="6"/>
        <v>9</v>
      </c>
      <c r="AW31" s="102"/>
      <c r="AX31" s="25">
        <v>7</v>
      </c>
      <c r="AY31" s="25">
        <v>8</v>
      </c>
      <c r="AZ31" s="25">
        <v>8</v>
      </c>
      <c r="BA31" s="25">
        <v>8</v>
      </c>
      <c r="BB31" s="25">
        <v>7</v>
      </c>
      <c r="BC31" s="26">
        <v>8</v>
      </c>
      <c r="BD31" s="26"/>
      <c r="BE31" s="102">
        <f t="shared" si="7"/>
        <v>8</v>
      </c>
      <c r="BF31" s="102"/>
      <c r="BG31" s="25"/>
      <c r="BH31" s="25"/>
      <c r="BI31" s="25"/>
      <c r="BJ31" s="26"/>
      <c r="BK31" s="26"/>
      <c r="BL31" s="140"/>
      <c r="BM31" s="26"/>
      <c r="BN31" s="338">
        <f t="shared" si="8"/>
        <v>181</v>
      </c>
      <c r="BO31" s="142">
        <f t="shared" si="9"/>
        <v>7.869565217391305</v>
      </c>
      <c r="BP31" s="97" t="str">
        <f t="shared" si="0"/>
        <v>Kh¸</v>
      </c>
      <c r="BQ31" t="s">
        <v>460</v>
      </c>
      <c r="BT31" s="359">
        <v>181</v>
      </c>
      <c r="BU31" s="161">
        <v>25</v>
      </c>
      <c r="BV31" s="130">
        <f t="shared" si="10"/>
        <v>7.869565217391305</v>
      </c>
    </row>
    <row r="32" spans="1:74" ht="13.5" customHeight="1">
      <c r="A32" s="20">
        <v>26</v>
      </c>
      <c r="B32" s="21">
        <v>26</v>
      </c>
      <c r="C32" s="22" t="s">
        <v>30</v>
      </c>
      <c r="D32" s="23" t="s">
        <v>29</v>
      </c>
      <c r="E32" s="24"/>
      <c r="F32" s="25">
        <v>9</v>
      </c>
      <c r="G32" s="25">
        <v>6</v>
      </c>
      <c r="H32" s="25">
        <v>5</v>
      </c>
      <c r="I32" s="26"/>
      <c r="J32" s="102">
        <f t="shared" si="1"/>
        <v>6</v>
      </c>
      <c r="K32" s="102"/>
      <c r="L32" s="26">
        <v>8</v>
      </c>
      <c r="M32" s="26">
        <v>7</v>
      </c>
      <c r="N32" s="25">
        <v>8</v>
      </c>
      <c r="O32" s="42">
        <v>8</v>
      </c>
      <c r="P32" s="26">
        <v>7</v>
      </c>
      <c r="Q32" s="26"/>
      <c r="R32" s="102">
        <f t="shared" si="2"/>
        <v>7</v>
      </c>
      <c r="S32" s="102"/>
      <c r="T32" s="25">
        <v>5</v>
      </c>
      <c r="U32" s="25">
        <v>6</v>
      </c>
      <c r="V32" s="25">
        <v>6</v>
      </c>
      <c r="W32" s="26">
        <v>8</v>
      </c>
      <c r="X32" s="26"/>
      <c r="Y32" s="102">
        <f t="shared" si="3"/>
        <v>7</v>
      </c>
      <c r="Z32" s="102"/>
      <c r="AA32" s="25">
        <v>6</v>
      </c>
      <c r="AB32" s="25">
        <v>8</v>
      </c>
      <c r="AC32" s="25">
        <v>7</v>
      </c>
      <c r="AD32" s="26">
        <v>7</v>
      </c>
      <c r="AE32" s="26"/>
      <c r="AF32" s="102">
        <f t="shared" si="4"/>
        <v>7</v>
      </c>
      <c r="AG32" s="184"/>
      <c r="AH32" s="187"/>
      <c r="AI32" s="161">
        <v>26</v>
      </c>
      <c r="AJ32" s="25">
        <v>7</v>
      </c>
      <c r="AK32" s="25">
        <v>7</v>
      </c>
      <c r="AL32" s="41">
        <v>8</v>
      </c>
      <c r="AM32" s="41"/>
      <c r="AN32" s="102">
        <f t="shared" si="5"/>
        <v>8</v>
      </c>
      <c r="AO32" s="102"/>
      <c r="AP32" s="42">
        <v>7</v>
      </c>
      <c r="AQ32" s="42">
        <v>7</v>
      </c>
      <c r="AR32" s="42">
        <v>8</v>
      </c>
      <c r="AS32" s="42">
        <v>7</v>
      </c>
      <c r="AT32" s="41">
        <v>7</v>
      </c>
      <c r="AU32" s="41"/>
      <c r="AV32" s="101">
        <f t="shared" si="6"/>
        <v>7</v>
      </c>
      <c r="AW32" s="102"/>
      <c r="AX32" s="25">
        <v>8</v>
      </c>
      <c r="AY32" s="25">
        <v>7</v>
      </c>
      <c r="AZ32" s="25">
        <v>8</v>
      </c>
      <c r="BA32" s="25">
        <v>9</v>
      </c>
      <c r="BB32" s="25">
        <v>8</v>
      </c>
      <c r="BC32" s="26">
        <v>8</v>
      </c>
      <c r="BD32" s="26"/>
      <c r="BE32" s="102">
        <f t="shared" si="7"/>
        <v>8</v>
      </c>
      <c r="BF32" s="102"/>
      <c r="BG32" s="25"/>
      <c r="BH32" s="25"/>
      <c r="BI32" s="25"/>
      <c r="BJ32" s="26"/>
      <c r="BK32" s="26"/>
      <c r="BL32" s="140"/>
      <c r="BM32" s="26"/>
      <c r="BN32" s="338">
        <f t="shared" si="8"/>
        <v>166</v>
      </c>
      <c r="BO32" s="142">
        <f t="shared" si="9"/>
        <v>7.217391304347826</v>
      </c>
      <c r="BP32" s="97" t="str">
        <f t="shared" si="0"/>
        <v>Kh¸</v>
      </c>
      <c r="BT32" s="359">
        <v>166</v>
      </c>
      <c r="BU32" s="161">
        <v>26</v>
      </c>
      <c r="BV32" s="130">
        <f t="shared" si="10"/>
        <v>7.217391304347826</v>
      </c>
    </row>
    <row r="33" spans="1:74" ht="14.25" customHeight="1">
      <c r="A33" s="20">
        <v>27</v>
      </c>
      <c r="B33" s="21">
        <v>27</v>
      </c>
      <c r="C33" s="22" t="s">
        <v>166</v>
      </c>
      <c r="D33" s="23" t="s">
        <v>29</v>
      </c>
      <c r="E33" s="24"/>
      <c r="F33" s="25">
        <v>8</v>
      </c>
      <c r="G33" s="25">
        <v>8</v>
      </c>
      <c r="H33" s="25">
        <v>5</v>
      </c>
      <c r="I33" s="26"/>
      <c r="J33" s="102">
        <f t="shared" si="1"/>
        <v>6</v>
      </c>
      <c r="K33" s="102"/>
      <c r="L33" s="26">
        <v>8</v>
      </c>
      <c r="M33" s="26">
        <v>7</v>
      </c>
      <c r="N33" s="25">
        <v>8</v>
      </c>
      <c r="O33" s="42">
        <v>8</v>
      </c>
      <c r="P33" s="26">
        <v>9</v>
      </c>
      <c r="Q33" s="26"/>
      <c r="R33" s="102">
        <f t="shared" si="2"/>
        <v>9</v>
      </c>
      <c r="S33" s="102"/>
      <c r="T33" s="25">
        <v>6</v>
      </c>
      <c r="U33" s="25">
        <v>5</v>
      </c>
      <c r="V33" s="25">
        <v>6</v>
      </c>
      <c r="W33" s="26">
        <v>8</v>
      </c>
      <c r="X33" s="26"/>
      <c r="Y33" s="102">
        <f t="shared" si="3"/>
        <v>7</v>
      </c>
      <c r="Z33" s="102"/>
      <c r="AA33" s="25">
        <v>7</v>
      </c>
      <c r="AB33" s="25">
        <v>7</v>
      </c>
      <c r="AC33" s="25">
        <v>7</v>
      </c>
      <c r="AD33" s="26">
        <v>8</v>
      </c>
      <c r="AE33" s="26"/>
      <c r="AF33" s="102">
        <f t="shared" si="4"/>
        <v>8</v>
      </c>
      <c r="AG33" s="184"/>
      <c r="AH33" s="187"/>
      <c r="AI33" s="161">
        <v>27</v>
      </c>
      <c r="AJ33" s="25">
        <v>7</v>
      </c>
      <c r="AK33" s="25">
        <v>5</v>
      </c>
      <c r="AL33" s="41">
        <v>8</v>
      </c>
      <c r="AM33" s="41"/>
      <c r="AN33" s="102">
        <f t="shared" si="5"/>
        <v>7</v>
      </c>
      <c r="AO33" s="102"/>
      <c r="AP33" s="42">
        <v>8</v>
      </c>
      <c r="AQ33" s="42">
        <v>8</v>
      </c>
      <c r="AR33" s="42">
        <v>8</v>
      </c>
      <c r="AS33" s="42">
        <v>8</v>
      </c>
      <c r="AT33" s="41">
        <v>9</v>
      </c>
      <c r="AU33" s="41"/>
      <c r="AV33" s="101">
        <f t="shared" si="6"/>
        <v>9</v>
      </c>
      <c r="AW33" s="102"/>
      <c r="AX33" s="25">
        <v>7</v>
      </c>
      <c r="AY33" s="25">
        <v>8</v>
      </c>
      <c r="AZ33" s="25">
        <v>8</v>
      </c>
      <c r="BA33" s="25">
        <v>8</v>
      </c>
      <c r="BB33" s="25">
        <v>8</v>
      </c>
      <c r="BC33" s="26">
        <v>8</v>
      </c>
      <c r="BD33" s="26"/>
      <c r="BE33" s="102">
        <f t="shared" si="7"/>
        <v>8</v>
      </c>
      <c r="BF33" s="102"/>
      <c r="BG33" s="25"/>
      <c r="BH33" s="25"/>
      <c r="BI33" s="25"/>
      <c r="BJ33" s="26"/>
      <c r="BK33" s="26"/>
      <c r="BL33" s="140"/>
      <c r="BM33" s="26"/>
      <c r="BN33" s="338">
        <f t="shared" si="8"/>
        <v>183</v>
      </c>
      <c r="BO33" s="142">
        <f t="shared" si="9"/>
        <v>7.956521739130435</v>
      </c>
      <c r="BP33" s="97" t="str">
        <f t="shared" si="0"/>
        <v>Kh¸</v>
      </c>
      <c r="BQ33" t="s">
        <v>460</v>
      </c>
      <c r="BT33" s="359">
        <v>183</v>
      </c>
      <c r="BU33" s="161">
        <v>27</v>
      </c>
      <c r="BV33" s="130">
        <f t="shared" si="10"/>
        <v>7.956521739130435</v>
      </c>
    </row>
    <row r="34" spans="1:74" ht="14.25" customHeight="1">
      <c r="A34" s="20">
        <v>28</v>
      </c>
      <c r="B34" s="21">
        <v>28</v>
      </c>
      <c r="C34" s="22" t="s">
        <v>17</v>
      </c>
      <c r="D34" s="23" t="s">
        <v>87</v>
      </c>
      <c r="E34" s="24"/>
      <c r="F34" s="25">
        <v>8</v>
      </c>
      <c r="G34" s="25">
        <v>6</v>
      </c>
      <c r="H34" s="25">
        <v>7</v>
      </c>
      <c r="I34" s="26"/>
      <c r="J34" s="102">
        <f t="shared" si="1"/>
        <v>7</v>
      </c>
      <c r="K34" s="102"/>
      <c r="L34" s="26">
        <v>8</v>
      </c>
      <c r="M34" s="26">
        <v>7</v>
      </c>
      <c r="N34" s="25">
        <v>8</v>
      </c>
      <c r="O34" s="42">
        <v>8</v>
      </c>
      <c r="P34" s="26">
        <v>9</v>
      </c>
      <c r="Q34" s="26"/>
      <c r="R34" s="102">
        <f t="shared" si="2"/>
        <v>9</v>
      </c>
      <c r="S34" s="102"/>
      <c r="T34" s="25">
        <v>6</v>
      </c>
      <c r="U34" s="25">
        <v>6</v>
      </c>
      <c r="V34" s="25">
        <v>7</v>
      </c>
      <c r="W34" s="26">
        <v>7</v>
      </c>
      <c r="X34" s="26"/>
      <c r="Y34" s="102">
        <f t="shared" si="3"/>
        <v>7</v>
      </c>
      <c r="Z34" s="102"/>
      <c r="AA34" s="25">
        <v>8</v>
      </c>
      <c r="AB34" s="25">
        <v>8</v>
      </c>
      <c r="AC34" s="25">
        <v>6</v>
      </c>
      <c r="AD34" s="26">
        <v>9</v>
      </c>
      <c r="AE34" s="26"/>
      <c r="AF34" s="102">
        <f t="shared" si="4"/>
        <v>9</v>
      </c>
      <c r="AG34" s="184"/>
      <c r="AH34" s="187"/>
      <c r="AI34" s="161">
        <v>28</v>
      </c>
      <c r="AJ34" s="25">
        <v>7</v>
      </c>
      <c r="AK34" s="25">
        <v>6</v>
      </c>
      <c r="AL34" s="41">
        <v>7</v>
      </c>
      <c r="AM34" s="41"/>
      <c r="AN34" s="102">
        <f t="shared" si="5"/>
        <v>7</v>
      </c>
      <c r="AO34" s="102"/>
      <c r="AP34" s="42">
        <v>8</v>
      </c>
      <c r="AQ34" s="42">
        <v>8</v>
      </c>
      <c r="AR34" s="42">
        <v>8</v>
      </c>
      <c r="AS34" s="42">
        <v>8</v>
      </c>
      <c r="AT34" s="41">
        <v>9</v>
      </c>
      <c r="AU34" s="41"/>
      <c r="AV34" s="101">
        <f t="shared" si="6"/>
        <v>9</v>
      </c>
      <c r="AW34" s="102"/>
      <c r="AX34" s="25">
        <v>8</v>
      </c>
      <c r="AY34" s="25">
        <v>9</v>
      </c>
      <c r="AZ34" s="25">
        <v>7</v>
      </c>
      <c r="BA34" s="25">
        <v>8</v>
      </c>
      <c r="BB34" s="25">
        <v>8</v>
      </c>
      <c r="BC34" s="26">
        <v>9</v>
      </c>
      <c r="BD34" s="26"/>
      <c r="BE34" s="102">
        <f t="shared" si="7"/>
        <v>9</v>
      </c>
      <c r="BF34" s="102"/>
      <c r="BG34" s="25"/>
      <c r="BH34" s="25"/>
      <c r="BI34" s="25"/>
      <c r="BJ34" s="26"/>
      <c r="BK34" s="26"/>
      <c r="BL34" s="140"/>
      <c r="BM34" s="26"/>
      <c r="BN34" s="338">
        <f t="shared" si="8"/>
        <v>193</v>
      </c>
      <c r="BO34" s="142">
        <f t="shared" si="9"/>
        <v>8.391304347826088</v>
      </c>
      <c r="BP34" s="97" t="str">
        <f t="shared" si="0"/>
        <v>Giái</v>
      </c>
      <c r="BT34" s="359">
        <v>193</v>
      </c>
      <c r="BU34" s="161">
        <v>28</v>
      </c>
      <c r="BV34" s="130">
        <f t="shared" si="10"/>
        <v>8.391304347826088</v>
      </c>
    </row>
    <row r="35" spans="1:74" ht="15.75" customHeight="1">
      <c r="A35" s="20">
        <v>29</v>
      </c>
      <c r="B35" s="21">
        <v>29</v>
      </c>
      <c r="C35" s="22" t="s">
        <v>88</v>
      </c>
      <c r="D35" s="23" t="s">
        <v>16</v>
      </c>
      <c r="E35" s="24"/>
      <c r="F35" s="25">
        <v>7</v>
      </c>
      <c r="G35" s="25">
        <v>6</v>
      </c>
      <c r="H35" s="25">
        <v>7</v>
      </c>
      <c r="I35" s="26"/>
      <c r="J35" s="102">
        <f t="shared" si="1"/>
        <v>7</v>
      </c>
      <c r="K35" s="102"/>
      <c r="L35" s="26">
        <v>8</v>
      </c>
      <c r="M35" s="26">
        <v>7</v>
      </c>
      <c r="N35" s="25">
        <v>8</v>
      </c>
      <c r="O35" s="25">
        <v>8</v>
      </c>
      <c r="P35" s="26">
        <v>10</v>
      </c>
      <c r="Q35" s="26"/>
      <c r="R35" s="102">
        <f t="shared" si="2"/>
        <v>9</v>
      </c>
      <c r="S35" s="102"/>
      <c r="T35" s="42">
        <v>6</v>
      </c>
      <c r="U35" s="25">
        <v>5</v>
      </c>
      <c r="V35" s="25">
        <v>6</v>
      </c>
      <c r="W35" s="26">
        <v>7</v>
      </c>
      <c r="X35" s="26"/>
      <c r="Y35" s="102">
        <f t="shared" si="3"/>
        <v>7</v>
      </c>
      <c r="Z35" s="102"/>
      <c r="AA35" s="25">
        <v>3</v>
      </c>
      <c r="AB35" s="25">
        <v>7</v>
      </c>
      <c r="AC35" s="25">
        <v>6</v>
      </c>
      <c r="AD35" s="26">
        <v>7</v>
      </c>
      <c r="AE35" s="26"/>
      <c r="AF35" s="102">
        <f t="shared" si="4"/>
        <v>7</v>
      </c>
      <c r="AG35" s="184"/>
      <c r="AH35" s="187"/>
      <c r="AI35" s="161">
        <v>29</v>
      </c>
      <c r="AJ35" s="25">
        <v>8</v>
      </c>
      <c r="AK35" s="25">
        <v>6</v>
      </c>
      <c r="AL35" s="41">
        <v>6</v>
      </c>
      <c r="AM35" s="41"/>
      <c r="AN35" s="102">
        <f t="shared" si="5"/>
        <v>6</v>
      </c>
      <c r="AO35" s="102"/>
      <c r="AP35" s="42">
        <v>6</v>
      </c>
      <c r="AQ35" s="42">
        <v>6</v>
      </c>
      <c r="AR35" s="42">
        <v>6</v>
      </c>
      <c r="AS35" s="42">
        <v>7</v>
      </c>
      <c r="AT35" s="41">
        <v>7</v>
      </c>
      <c r="AU35" s="41"/>
      <c r="AV35" s="101">
        <f t="shared" si="6"/>
        <v>7</v>
      </c>
      <c r="AW35" s="102"/>
      <c r="AX35" s="25">
        <v>8</v>
      </c>
      <c r="AY35" s="25">
        <v>7</v>
      </c>
      <c r="AZ35" s="25">
        <v>8</v>
      </c>
      <c r="BA35" s="25">
        <v>6</v>
      </c>
      <c r="BB35" s="25">
        <v>9</v>
      </c>
      <c r="BC35" s="26">
        <v>6</v>
      </c>
      <c r="BD35" s="26"/>
      <c r="BE35" s="102">
        <f t="shared" si="7"/>
        <v>6</v>
      </c>
      <c r="BF35" s="102"/>
      <c r="BG35" s="25"/>
      <c r="BH35" s="25"/>
      <c r="BI35" s="25"/>
      <c r="BJ35" s="26"/>
      <c r="BK35" s="26"/>
      <c r="BL35" s="140"/>
      <c r="BM35" s="26"/>
      <c r="BN35" s="338">
        <f t="shared" si="8"/>
        <v>162</v>
      </c>
      <c r="BO35" s="142">
        <f t="shared" si="9"/>
        <v>7.043478260869565</v>
      </c>
      <c r="BP35" s="97" t="str">
        <f t="shared" si="0"/>
        <v>Kh¸</v>
      </c>
      <c r="BT35" s="359">
        <v>162</v>
      </c>
      <c r="BU35" s="161">
        <v>29</v>
      </c>
      <c r="BV35" s="130">
        <f t="shared" si="10"/>
        <v>7.043478260869565</v>
      </c>
    </row>
    <row r="36" spans="1:74" ht="15" customHeight="1">
      <c r="A36" s="20">
        <v>30</v>
      </c>
      <c r="B36" s="21">
        <v>30</v>
      </c>
      <c r="C36" s="22" t="s">
        <v>14</v>
      </c>
      <c r="D36" s="23" t="s">
        <v>38</v>
      </c>
      <c r="E36" s="24"/>
      <c r="F36" s="25">
        <v>6</v>
      </c>
      <c r="G36" s="25">
        <v>6</v>
      </c>
      <c r="H36" s="25">
        <v>8</v>
      </c>
      <c r="I36" s="26"/>
      <c r="J36" s="102">
        <f t="shared" si="1"/>
        <v>7</v>
      </c>
      <c r="K36" s="102"/>
      <c r="L36" s="26">
        <v>8</v>
      </c>
      <c r="M36" s="26">
        <v>7</v>
      </c>
      <c r="N36" s="25">
        <v>8</v>
      </c>
      <c r="O36" s="25">
        <v>7</v>
      </c>
      <c r="P36" s="26">
        <v>7</v>
      </c>
      <c r="Q36" s="26"/>
      <c r="R36" s="102">
        <f t="shared" si="2"/>
        <v>7</v>
      </c>
      <c r="S36" s="102"/>
      <c r="T36" s="25">
        <v>5</v>
      </c>
      <c r="U36" s="25">
        <v>6</v>
      </c>
      <c r="V36" s="25">
        <v>5</v>
      </c>
      <c r="W36" s="26">
        <v>6</v>
      </c>
      <c r="X36" s="26"/>
      <c r="Y36" s="102">
        <f t="shared" si="3"/>
        <v>6</v>
      </c>
      <c r="Z36" s="102"/>
      <c r="AA36" s="25">
        <v>7</v>
      </c>
      <c r="AB36" s="25">
        <v>9</v>
      </c>
      <c r="AC36" s="25">
        <v>7</v>
      </c>
      <c r="AD36" s="26">
        <v>8</v>
      </c>
      <c r="AE36" s="26"/>
      <c r="AF36" s="102">
        <f t="shared" si="4"/>
        <v>8</v>
      </c>
      <c r="AG36" s="184"/>
      <c r="AH36" s="187"/>
      <c r="AI36" s="161">
        <v>30</v>
      </c>
      <c r="AJ36" s="25">
        <v>7</v>
      </c>
      <c r="AK36" s="25">
        <v>6</v>
      </c>
      <c r="AL36" s="41">
        <v>7</v>
      </c>
      <c r="AM36" s="41"/>
      <c r="AN36" s="102">
        <f t="shared" si="5"/>
        <v>7</v>
      </c>
      <c r="AO36" s="102"/>
      <c r="AP36" s="42">
        <v>6</v>
      </c>
      <c r="AQ36" s="42">
        <v>6</v>
      </c>
      <c r="AR36" s="42">
        <v>7</v>
      </c>
      <c r="AS36" s="42">
        <v>7</v>
      </c>
      <c r="AT36" s="41">
        <v>7</v>
      </c>
      <c r="AU36" s="41"/>
      <c r="AV36" s="101">
        <f t="shared" si="6"/>
        <v>7</v>
      </c>
      <c r="AW36" s="102"/>
      <c r="AX36" s="25">
        <v>7</v>
      </c>
      <c r="AY36" s="25">
        <v>8</v>
      </c>
      <c r="AZ36" s="25">
        <v>7</v>
      </c>
      <c r="BA36" s="25">
        <v>8</v>
      </c>
      <c r="BB36" s="25">
        <v>8</v>
      </c>
      <c r="BC36" s="26">
        <v>7</v>
      </c>
      <c r="BD36" s="26"/>
      <c r="BE36" s="102">
        <f t="shared" si="7"/>
        <v>7</v>
      </c>
      <c r="BF36" s="102"/>
      <c r="BG36" s="25"/>
      <c r="BH36" s="25"/>
      <c r="BI36" s="25"/>
      <c r="BJ36" s="26"/>
      <c r="BK36" s="26"/>
      <c r="BL36" s="140"/>
      <c r="BM36" s="26"/>
      <c r="BN36" s="338">
        <f t="shared" si="8"/>
        <v>161</v>
      </c>
      <c r="BO36" s="142">
        <f t="shared" si="9"/>
        <v>7</v>
      </c>
      <c r="BP36" s="97" t="str">
        <f t="shared" si="0"/>
        <v>Kh¸</v>
      </c>
      <c r="BT36" s="359">
        <v>161</v>
      </c>
      <c r="BU36" s="161">
        <v>30</v>
      </c>
      <c r="BV36" s="130">
        <f t="shared" si="10"/>
        <v>7</v>
      </c>
    </row>
    <row r="37" spans="1:74" ht="15" customHeight="1">
      <c r="A37" s="20">
        <v>31</v>
      </c>
      <c r="B37" s="21">
        <v>31</v>
      </c>
      <c r="C37" s="22" t="s">
        <v>17</v>
      </c>
      <c r="D37" s="121" t="s">
        <v>159</v>
      </c>
      <c r="E37" s="24"/>
      <c r="F37" s="25">
        <v>6</v>
      </c>
      <c r="G37" s="25">
        <v>7</v>
      </c>
      <c r="H37" s="25">
        <v>5</v>
      </c>
      <c r="I37" s="26"/>
      <c r="J37" s="102">
        <f t="shared" si="1"/>
        <v>5</v>
      </c>
      <c r="K37" s="102"/>
      <c r="L37" s="26">
        <v>8</v>
      </c>
      <c r="M37" s="26">
        <v>8</v>
      </c>
      <c r="N37" s="25">
        <v>7</v>
      </c>
      <c r="O37" s="25">
        <v>8</v>
      </c>
      <c r="P37" s="26">
        <v>8</v>
      </c>
      <c r="Q37" s="26"/>
      <c r="R37" s="102">
        <f t="shared" si="2"/>
        <v>8</v>
      </c>
      <c r="S37" s="102"/>
      <c r="T37" s="25">
        <v>6</v>
      </c>
      <c r="U37" s="25">
        <v>6</v>
      </c>
      <c r="V37" s="25">
        <v>7</v>
      </c>
      <c r="W37" s="26">
        <v>7</v>
      </c>
      <c r="X37" s="26"/>
      <c r="Y37" s="102">
        <f t="shared" si="3"/>
        <v>7</v>
      </c>
      <c r="Z37" s="102"/>
      <c r="AA37" s="25">
        <v>6</v>
      </c>
      <c r="AB37" s="25">
        <v>8</v>
      </c>
      <c r="AC37" s="25">
        <v>7</v>
      </c>
      <c r="AD37" s="26">
        <v>7</v>
      </c>
      <c r="AE37" s="26"/>
      <c r="AF37" s="102">
        <f t="shared" si="4"/>
        <v>7</v>
      </c>
      <c r="AG37" s="184"/>
      <c r="AH37" s="187"/>
      <c r="AI37" s="161">
        <v>31</v>
      </c>
      <c r="AJ37" s="25">
        <v>6</v>
      </c>
      <c r="AK37" s="25">
        <v>5</v>
      </c>
      <c r="AL37" s="26">
        <v>6</v>
      </c>
      <c r="AM37" s="26"/>
      <c r="AN37" s="102">
        <f t="shared" si="5"/>
        <v>6</v>
      </c>
      <c r="AO37" s="102"/>
      <c r="AP37" s="25">
        <v>7</v>
      </c>
      <c r="AQ37" s="25">
        <v>7</v>
      </c>
      <c r="AR37" s="25">
        <v>7</v>
      </c>
      <c r="AS37" s="25">
        <v>7</v>
      </c>
      <c r="AT37" s="26">
        <v>7</v>
      </c>
      <c r="AU37" s="26"/>
      <c r="AV37" s="101">
        <f t="shared" si="6"/>
        <v>7</v>
      </c>
      <c r="AW37" s="102"/>
      <c r="AX37" s="25">
        <v>9</v>
      </c>
      <c r="AY37" s="25">
        <v>8</v>
      </c>
      <c r="AZ37" s="25">
        <v>8</v>
      </c>
      <c r="BA37" s="25">
        <v>8</v>
      </c>
      <c r="BB37" s="25">
        <v>8</v>
      </c>
      <c r="BC37" s="26">
        <v>8</v>
      </c>
      <c r="BD37" s="26"/>
      <c r="BE37" s="102">
        <f t="shared" si="7"/>
        <v>8</v>
      </c>
      <c r="BF37" s="102"/>
      <c r="BG37" s="25"/>
      <c r="BH37" s="25"/>
      <c r="BI37" s="25"/>
      <c r="BJ37" s="26"/>
      <c r="BK37" s="26"/>
      <c r="BL37" s="140"/>
      <c r="BM37" s="26"/>
      <c r="BN37" s="338">
        <f t="shared" si="8"/>
        <v>164</v>
      </c>
      <c r="BO37" s="142">
        <f t="shared" si="9"/>
        <v>7.130434782608695</v>
      </c>
      <c r="BP37" s="97" t="str">
        <f t="shared" si="0"/>
        <v>Kh¸</v>
      </c>
      <c r="BT37" s="359">
        <v>164</v>
      </c>
      <c r="BU37" s="161">
        <v>31</v>
      </c>
      <c r="BV37" s="130">
        <f t="shared" si="10"/>
        <v>7.130434782608695</v>
      </c>
    </row>
    <row r="38" spans="1:74" ht="14.25" customHeight="1">
      <c r="A38" s="20">
        <v>32</v>
      </c>
      <c r="B38" s="21">
        <v>32</v>
      </c>
      <c r="C38" s="22" t="s">
        <v>40</v>
      </c>
      <c r="D38" s="23" t="s">
        <v>15</v>
      </c>
      <c r="E38" s="43"/>
      <c r="F38" s="25">
        <v>7</v>
      </c>
      <c r="G38" s="25">
        <v>8</v>
      </c>
      <c r="H38" s="25">
        <v>8</v>
      </c>
      <c r="I38" s="26"/>
      <c r="J38" s="102">
        <f t="shared" si="1"/>
        <v>8</v>
      </c>
      <c r="K38" s="102"/>
      <c r="L38" s="26">
        <v>8</v>
      </c>
      <c r="M38" s="26">
        <v>8</v>
      </c>
      <c r="N38" s="25">
        <v>7</v>
      </c>
      <c r="O38" s="25">
        <v>8</v>
      </c>
      <c r="P38" s="26">
        <v>9</v>
      </c>
      <c r="Q38" s="26"/>
      <c r="R38" s="102">
        <f t="shared" si="2"/>
        <v>9</v>
      </c>
      <c r="S38" s="102"/>
      <c r="T38" s="25">
        <v>7</v>
      </c>
      <c r="U38" s="25">
        <v>7</v>
      </c>
      <c r="V38" s="25">
        <v>7</v>
      </c>
      <c r="W38" s="26">
        <v>7</v>
      </c>
      <c r="X38" s="26"/>
      <c r="Y38" s="102">
        <f t="shared" si="3"/>
        <v>7</v>
      </c>
      <c r="Z38" s="102"/>
      <c r="AA38" s="25">
        <v>4</v>
      </c>
      <c r="AB38" s="25">
        <v>5</v>
      </c>
      <c r="AC38" s="25">
        <v>6</v>
      </c>
      <c r="AD38" s="26">
        <v>8</v>
      </c>
      <c r="AE38" s="26"/>
      <c r="AF38" s="102">
        <f t="shared" si="4"/>
        <v>7</v>
      </c>
      <c r="AG38" s="184"/>
      <c r="AH38" s="187"/>
      <c r="AI38" s="161">
        <v>32</v>
      </c>
      <c r="AJ38" s="25">
        <v>5</v>
      </c>
      <c r="AK38" s="25">
        <v>8</v>
      </c>
      <c r="AL38" s="26">
        <v>7</v>
      </c>
      <c r="AM38" s="26"/>
      <c r="AN38" s="102">
        <f t="shared" si="5"/>
        <v>7</v>
      </c>
      <c r="AO38" s="102"/>
      <c r="AP38" s="25">
        <v>8</v>
      </c>
      <c r="AQ38" s="25">
        <v>8</v>
      </c>
      <c r="AR38" s="25">
        <v>7</v>
      </c>
      <c r="AS38" s="25">
        <v>7</v>
      </c>
      <c r="AT38" s="26">
        <v>8</v>
      </c>
      <c r="AU38" s="26"/>
      <c r="AV38" s="101">
        <f t="shared" si="6"/>
        <v>8</v>
      </c>
      <c r="AW38" s="102"/>
      <c r="AX38" s="25">
        <v>8</v>
      </c>
      <c r="AY38" s="25">
        <v>9</v>
      </c>
      <c r="AZ38" s="25">
        <v>8</v>
      </c>
      <c r="BA38" s="25">
        <v>8</v>
      </c>
      <c r="BB38" s="25">
        <v>8</v>
      </c>
      <c r="BC38" s="26">
        <v>9</v>
      </c>
      <c r="BD38" s="26"/>
      <c r="BE38" s="102">
        <f t="shared" si="7"/>
        <v>9</v>
      </c>
      <c r="BF38" s="102"/>
      <c r="BG38" s="25"/>
      <c r="BH38" s="25"/>
      <c r="BI38" s="25"/>
      <c r="BJ38" s="26"/>
      <c r="BK38" s="26"/>
      <c r="BL38" s="140"/>
      <c r="BM38" s="26"/>
      <c r="BN38" s="338">
        <f t="shared" si="8"/>
        <v>185</v>
      </c>
      <c r="BO38" s="142">
        <f t="shared" si="9"/>
        <v>8.043478260869565</v>
      </c>
      <c r="BP38" s="97" t="str">
        <f t="shared" si="0"/>
        <v>Giái</v>
      </c>
      <c r="BT38" s="359">
        <v>185</v>
      </c>
      <c r="BU38" s="161">
        <v>32</v>
      </c>
      <c r="BV38" s="130">
        <f t="shared" si="10"/>
        <v>8.043478260869565</v>
      </c>
    </row>
    <row r="39" spans="1:74" ht="15" customHeight="1">
      <c r="A39" s="20">
        <v>33</v>
      </c>
      <c r="B39" s="21">
        <v>33</v>
      </c>
      <c r="C39" s="22" t="s">
        <v>30</v>
      </c>
      <c r="D39" s="23" t="s">
        <v>31</v>
      </c>
      <c r="E39" s="24"/>
      <c r="F39" s="25">
        <v>7</v>
      </c>
      <c r="G39" s="25">
        <v>6</v>
      </c>
      <c r="H39" s="25">
        <v>7</v>
      </c>
      <c r="I39" s="26"/>
      <c r="J39" s="102">
        <f t="shared" si="1"/>
        <v>7</v>
      </c>
      <c r="K39" s="102"/>
      <c r="L39" s="26">
        <v>7</v>
      </c>
      <c r="M39" s="26">
        <v>8</v>
      </c>
      <c r="N39" s="25">
        <v>8</v>
      </c>
      <c r="O39" s="25">
        <v>8</v>
      </c>
      <c r="P39" s="26">
        <v>9</v>
      </c>
      <c r="Q39" s="26"/>
      <c r="R39" s="102">
        <f t="shared" si="2"/>
        <v>9</v>
      </c>
      <c r="S39" s="102"/>
      <c r="T39" s="25">
        <v>6</v>
      </c>
      <c r="U39" s="25">
        <v>6</v>
      </c>
      <c r="V39" s="25">
        <v>7</v>
      </c>
      <c r="W39" s="26">
        <v>8</v>
      </c>
      <c r="X39" s="26"/>
      <c r="Y39" s="102">
        <f t="shared" si="3"/>
        <v>8</v>
      </c>
      <c r="Z39" s="102"/>
      <c r="AA39" s="25">
        <v>8</v>
      </c>
      <c r="AB39" s="25">
        <v>8</v>
      </c>
      <c r="AC39" s="25">
        <v>6</v>
      </c>
      <c r="AD39" s="26">
        <v>6</v>
      </c>
      <c r="AE39" s="26"/>
      <c r="AF39" s="102">
        <f t="shared" si="4"/>
        <v>6</v>
      </c>
      <c r="AG39" s="184"/>
      <c r="AH39" s="187"/>
      <c r="AI39" s="161">
        <v>33</v>
      </c>
      <c r="AJ39" s="25">
        <v>5</v>
      </c>
      <c r="AK39" s="25">
        <v>7</v>
      </c>
      <c r="AL39" s="26">
        <v>8</v>
      </c>
      <c r="AM39" s="26"/>
      <c r="AN39" s="102">
        <f t="shared" si="5"/>
        <v>7</v>
      </c>
      <c r="AO39" s="102"/>
      <c r="AP39" s="25">
        <v>8</v>
      </c>
      <c r="AQ39" s="25">
        <v>8</v>
      </c>
      <c r="AR39" s="25">
        <v>7</v>
      </c>
      <c r="AS39" s="25">
        <v>7</v>
      </c>
      <c r="AT39" s="26">
        <v>8</v>
      </c>
      <c r="AU39" s="26"/>
      <c r="AV39" s="101">
        <f t="shared" si="6"/>
        <v>8</v>
      </c>
      <c r="AW39" s="102"/>
      <c r="AX39" s="25">
        <v>7</v>
      </c>
      <c r="AY39" s="25">
        <v>8</v>
      </c>
      <c r="AZ39" s="25">
        <v>7</v>
      </c>
      <c r="BA39" s="25">
        <v>9</v>
      </c>
      <c r="BB39" s="25">
        <v>8</v>
      </c>
      <c r="BC39" s="26">
        <v>8</v>
      </c>
      <c r="BD39" s="26"/>
      <c r="BE39" s="102">
        <f t="shared" si="7"/>
        <v>8</v>
      </c>
      <c r="BF39" s="102"/>
      <c r="BG39" s="25"/>
      <c r="BH39" s="25"/>
      <c r="BI39" s="25"/>
      <c r="BJ39" s="26"/>
      <c r="BK39" s="26"/>
      <c r="BL39" s="140"/>
      <c r="BM39" s="26"/>
      <c r="BN39" s="338">
        <f t="shared" si="8"/>
        <v>178</v>
      </c>
      <c r="BO39" s="142">
        <f t="shared" si="9"/>
        <v>7.739130434782608</v>
      </c>
      <c r="BP39" s="97" t="str">
        <f t="shared" si="0"/>
        <v>Kh¸</v>
      </c>
      <c r="BT39" s="359">
        <v>178</v>
      </c>
      <c r="BU39" s="161">
        <v>33</v>
      </c>
      <c r="BV39" s="130">
        <f t="shared" si="10"/>
        <v>7.739130434782608</v>
      </c>
    </row>
    <row r="40" spans="1:74" ht="14.25" customHeight="1">
      <c r="A40" s="20">
        <v>34</v>
      </c>
      <c r="B40" s="21">
        <v>34</v>
      </c>
      <c r="C40" s="22" t="s">
        <v>90</v>
      </c>
      <c r="D40" s="23" t="s">
        <v>91</v>
      </c>
      <c r="E40" s="24"/>
      <c r="F40" s="25">
        <v>7</v>
      </c>
      <c r="G40" s="25">
        <v>6</v>
      </c>
      <c r="H40" s="25">
        <v>7</v>
      </c>
      <c r="I40" s="26"/>
      <c r="J40" s="102">
        <f t="shared" si="1"/>
        <v>7</v>
      </c>
      <c r="K40" s="102"/>
      <c r="L40" s="26">
        <v>7</v>
      </c>
      <c r="M40" s="26">
        <v>8</v>
      </c>
      <c r="N40" s="25">
        <v>8</v>
      </c>
      <c r="O40" s="25">
        <v>7</v>
      </c>
      <c r="P40" s="26">
        <v>8</v>
      </c>
      <c r="Q40" s="26"/>
      <c r="R40" s="102">
        <f t="shared" si="2"/>
        <v>8</v>
      </c>
      <c r="S40" s="102"/>
      <c r="T40" s="25">
        <v>5</v>
      </c>
      <c r="U40" s="25">
        <v>6</v>
      </c>
      <c r="V40" s="25">
        <v>7</v>
      </c>
      <c r="W40" s="26">
        <v>7</v>
      </c>
      <c r="X40" s="26"/>
      <c r="Y40" s="102">
        <f t="shared" si="3"/>
        <v>7</v>
      </c>
      <c r="Z40" s="102"/>
      <c r="AA40" s="25">
        <v>4</v>
      </c>
      <c r="AB40" s="25">
        <v>6</v>
      </c>
      <c r="AC40" s="25">
        <v>7</v>
      </c>
      <c r="AD40" s="26">
        <v>5</v>
      </c>
      <c r="AE40" s="26"/>
      <c r="AF40" s="102">
        <f t="shared" si="4"/>
        <v>5</v>
      </c>
      <c r="AG40" s="184"/>
      <c r="AH40" s="187"/>
      <c r="AI40" s="161">
        <v>34</v>
      </c>
      <c r="AJ40" s="25">
        <v>5</v>
      </c>
      <c r="AK40" s="25">
        <v>6</v>
      </c>
      <c r="AL40" s="26">
        <v>8</v>
      </c>
      <c r="AM40" s="26"/>
      <c r="AN40" s="102">
        <f t="shared" si="5"/>
        <v>7</v>
      </c>
      <c r="AO40" s="102"/>
      <c r="AP40" s="25">
        <v>8</v>
      </c>
      <c r="AQ40" s="25">
        <v>8</v>
      </c>
      <c r="AR40" s="25">
        <v>8</v>
      </c>
      <c r="AS40" s="25">
        <v>8</v>
      </c>
      <c r="AT40" s="26">
        <v>9</v>
      </c>
      <c r="AU40" s="26"/>
      <c r="AV40" s="101">
        <f t="shared" si="6"/>
        <v>9</v>
      </c>
      <c r="AW40" s="102"/>
      <c r="AX40" s="25">
        <v>8</v>
      </c>
      <c r="AY40" s="25">
        <v>8</v>
      </c>
      <c r="AZ40" s="25">
        <v>9</v>
      </c>
      <c r="BA40" s="25">
        <v>8</v>
      </c>
      <c r="BB40" s="25">
        <v>8</v>
      </c>
      <c r="BC40" s="26">
        <v>9</v>
      </c>
      <c r="BD40" s="26"/>
      <c r="BE40" s="102">
        <f t="shared" si="7"/>
        <v>9</v>
      </c>
      <c r="BF40" s="102"/>
      <c r="BG40" s="25"/>
      <c r="BH40" s="25"/>
      <c r="BI40" s="25"/>
      <c r="BJ40" s="26"/>
      <c r="BK40" s="26"/>
      <c r="BL40" s="140"/>
      <c r="BM40" s="26"/>
      <c r="BN40" s="338">
        <f t="shared" si="8"/>
        <v>177</v>
      </c>
      <c r="BO40" s="142">
        <f t="shared" si="9"/>
        <v>7.695652173913044</v>
      </c>
      <c r="BP40" s="97" t="str">
        <f t="shared" si="0"/>
        <v>Kh¸</v>
      </c>
      <c r="BT40" s="359">
        <v>177</v>
      </c>
      <c r="BU40" s="161">
        <v>34</v>
      </c>
      <c r="BV40" s="130">
        <f t="shared" si="10"/>
        <v>7.695652173913044</v>
      </c>
    </row>
    <row r="41" spans="1:74" ht="14.25" customHeight="1">
      <c r="A41" s="20">
        <v>35</v>
      </c>
      <c r="B41" s="21">
        <v>35</v>
      </c>
      <c r="C41" s="22" t="s">
        <v>92</v>
      </c>
      <c r="D41" s="23" t="s">
        <v>32</v>
      </c>
      <c r="E41" s="24"/>
      <c r="F41" s="25">
        <v>8</v>
      </c>
      <c r="G41" s="25">
        <v>6</v>
      </c>
      <c r="H41" s="25">
        <v>8</v>
      </c>
      <c r="I41" s="26"/>
      <c r="J41" s="102">
        <f t="shared" si="1"/>
        <v>8</v>
      </c>
      <c r="K41" s="102"/>
      <c r="L41" s="26">
        <v>8</v>
      </c>
      <c r="M41" s="26">
        <v>7</v>
      </c>
      <c r="N41" s="25">
        <v>8</v>
      </c>
      <c r="O41" s="25">
        <v>7</v>
      </c>
      <c r="P41" s="26">
        <v>9</v>
      </c>
      <c r="Q41" s="26"/>
      <c r="R41" s="102">
        <f t="shared" si="2"/>
        <v>9</v>
      </c>
      <c r="S41" s="102"/>
      <c r="T41" s="25">
        <v>6</v>
      </c>
      <c r="U41" s="25">
        <v>7</v>
      </c>
      <c r="V41" s="25">
        <v>7</v>
      </c>
      <c r="W41" s="26">
        <v>8</v>
      </c>
      <c r="X41" s="26"/>
      <c r="Y41" s="102">
        <f t="shared" si="3"/>
        <v>8</v>
      </c>
      <c r="Z41" s="102"/>
      <c r="AA41" s="25">
        <v>6</v>
      </c>
      <c r="AB41" s="25">
        <v>8</v>
      </c>
      <c r="AC41" s="25">
        <v>6</v>
      </c>
      <c r="AD41" s="26">
        <v>7</v>
      </c>
      <c r="AE41" s="26"/>
      <c r="AF41" s="102">
        <f t="shared" si="4"/>
        <v>7</v>
      </c>
      <c r="AG41" s="184"/>
      <c r="AH41" s="187"/>
      <c r="AI41" s="161">
        <v>35</v>
      </c>
      <c r="AJ41" s="25">
        <v>7</v>
      </c>
      <c r="AK41" s="25">
        <v>6</v>
      </c>
      <c r="AL41" s="26">
        <v>8</v>
      </c>
      <c r="AM41" s="26"/>
      <c r="AN41" s="102">
        <f t="shared" si="5"/>
        <v>8</v>
      </c>
      <c r="AO41" s="102"/>
      <c r="AP41" s="25">
        <v>7</v>
      </c>
      <c r="AQ41" s="25">
        <v>7</v>
      </c>
      <c r="AR41" s="25">
        <v>7</v>
      </c>
      <c r="AS41" s="25">
        <v>7</v>
      </c>
      <c r="AT41" s="41">
        <v>8</v>
      </c>
      <c r="AU41" s="41"/>
      <c r="AV41" s="101">
        <f t="shared" si="6"/>
        <v>8</v>
      </c>
      <c r="AW41" s="102"/>
      <c r="AX41" s="25">
        <v>9</v>
      </c>
      <c r="AY41" s="25">
        <v>8</v>
      </c>
      <c r="AZ41" s="25">
        <v>8</v>
      </c>
      <c r="BA41" s="25">
        <v>8</v>
      </c>
      <c r="BB41" s="25">
        <v>8</v>
      </c>
      <c r="BC41" s="26">
        <v>8</v>
      </c>
      <c r="BD41" s="26"/>
      <c r="BE41" s="102">
        <f t="shared" si="7"/>
        <v>8</v>
      </c>
      <c r="BF41" s="102"/>
      <c r="BG41" s="25"/>
      <c r="BH41" s="25"/>
      <c r="BI41" s="25"/>
      <c r="BJ41" s="26"/>
      <c r="BK41" s="26"/>
      <c r="BL41" s="140"/>
      <c r="BM41" s="26"/>
      <c r="BN41" s="338">
        <f t="shared" si="8"/>
        <v>185</v>
      </c>
      <c r="BO41" s="142">
        <f t="shared" si="9"/>
        <v>8.043478260869565</v>
      </c>
      <c r="BP41" s="97" t="str">
        <f t="shared" si="0"/>
        <v>Giái</v>
      </c>
      <c r="BT41" s="359">
        <v>185</v>
      </c>
      <c r="BU41" s="161">
        <v>35</v>
      </c>
      <c r="BV41" s="130">
        <f t="shared" si="10"/>
        <v>8.043478260869565</v>
      </c>
    </row>
    <row r="42" spans="1:74" ht="15" customHeight="1">
      <c r="A42" s="20">
        <v>36</v>
      </c>
      <c r="B42" s="21">
        <v>36</v>
      </c>
      <c r="C42" s="22" t="s">
        <v>14</v>
      </c>
      <c r="D42" s="23" t="s">
        <v>93</v>
      </c>
      <c r="E42" s="24"/>
      <c r="F42" s="25">
        <v>8</v>
      </c>
      <c r="G42" s="25">
        <v>6</v>
      </c>
      <c r="H42" s="25">
        <v>7</v>
      </c>
      <c r="I42" s="26"/>
      <c r="J42" s="102">
        <f t="shared" si="1"/>
        <v>7</v>
      </c>
      <c r="K42" s="102"/>
      <c r="L42" s="26">
        <v>8</v>
      </c>
      <c r="M42" s="26">
        <v>8</v>
      </c>
      <c r="N42" s="25">
        <v>7</v>
      </c>
      <c r="O42" s="25">
        <v>7</v>
      </c>
      <c r="P42" s="26">
        <v>9</v>
      </c>
      <c r="Q42" s="26"/>
      <c r="R42" s="102">
        <f t="shared" si="2"/>
        <v>9</v>
      </c>
      <c r="S42" s="102"/>
      <c r="T42" s="25">
        <v>6</v>
      </c>
      <c r="U42" s="25">
        <v>7</v>
      </c>
      <c r="V42" s="25">
        <v>7</v>
      </c>
      <c r="W42" s="26">
        <v>8</v>
      </c>
      <c r="X42" s="26"/>
      <c r="Y42" s="102">
        <f t="shared" si="3"/>
        <v>8</v>
      </c>
      <c r="Z42" s="102"/>
      <c r="AA42" s="25">
        <v>6</v>
      </c>
      <c r="AB42" s="25">
        <v>7</v>
      </c>
      <c r="AC42" s="25">
        <v>5</v>
      </c>
      <c r="AD42" s="26">
        <v>5</v>
      </c>
      <c r="AE42" s="26"/>
      <c r="AF42" s="102">
        <f t="shared" si="4"/>
        <v>5</v>
      </c>
      <c r="AG42" s="184"/>
      <c r="AH42" s="187"/>
      <c r="AI42" s="161">
        <v>36</v>
      </c>
      <c r="AJ42" s="25">
        <v>8</v>
      </c>
      <c r="AK42" s="25">
        <v>6</v>
      </c>
      <c r="AL42" s="26">
        <v>6</v>
      </c>
      <c r="AM42" s="26"/>
      <c r="AN42" s="102">
        <f t="shared" si="5"/>
        <v>6</v>
      </c>
      <c r="AO42" s="102"/>
      <c r="AP42" s="25">
        <v>6</v>
      </c>
      <c r="AQ42" s="25">
        <v>6</v>
      </c>
      <c r="AR42" s="25">
        <v>7</v>
      </c>
      <c r="AS42" s="25">
        <v>8</v>
      </c>
      <c r="AT42" s="40">
        <v>0</v>
      </c>
      <c r="AU42" s="41">
        <v>7</v>
      </c>
      <c r="AV42" s="101">
        <f t="shared" si="6"/>
        <v>2</v>
      </c>
      <c r="AW42" s="102">
        <f>ROUND((SUM(AP42:AS42)/4*0.3+MAX(AT42:AU42)*0.7),0)</f>
        <v>7</v>
      </c>
      <c r="AX42" s="25">
        <v>7</v>
      </c>
      <c r="AY42" s="25">
        <v>9</v>
      </c>
      <c r="AZ42" s="25">
        <v>9</v>
      </c>
      <c r="BA42" s="25">
        <v>9</v>
      </c>
      <c r="BB42" s="25">
        <v>7</v>
      </c>
      <c r="BC42" s="26">
        <v>8</v>
      </c>
      <c r="BD42" s="26"/>
      <c r="BE42" s="102">
        <f t="shared" si="7"/>
        <v>8</v>
      </c>
      <c r="BF42" s="102"/>
      <c r="BG42" s="25"/>
      <c r="BH42" s="25"/>
      <c r="BI42" s="25"/>
      <c r="BJ42" s="26"/>
      <c r="BK42" s="26"/>
      <c r="BL42" s="140"/>
      <c r="BM42" s="26"/>
      <c r="BN42" s="338">
        <f t="shared" si="8"/>
        <v>169</v>
      </c>
      <c r="BO42" s="142">
        <f t="shared" si="9"/>
        <v>7.3478260869565215</v>
      </c>
      <c r="BP42" s="97" t="str">
        <f t="shared" si="0"/>
        <v>Kh¸</v>
      </c>
      <c r="BS42" t="s">
        <v>296</v>
      </c>
      <c r="BT42" s="359">
        <v>169</v>
      </c>
      <c r="BU42" s="161">
        <v>36</v>
      </c>
      <c r="BV42" s="130">
        <f t="shared" si="10"/>
        <v>7.3478260869565215</v>
      </c>
    </row>
    <row r="43" spans="1:74" ht="14.25" customHeight="1">
      <c r="A43" s="20">
        <v>37</v>
      </c>
      <c r="B43" s="21">
        <v>37</v>
      </c>
      <c r="C43" s="22" t="s">
        <v>10</v>
      </c>
      <c r="D43" s="23" t="s">
        <v>94</v>
      </c>
      <c r="E43" s="24"/>
      <c r="F43" s="25">
        <v>8</v>
      </c>
      <c r="G43" s="25">
        <v>6</v>
      </c>
      <c r="H43" s="92">
        <v>3</v>
      </c>
      <c r="I43" s="26">
        <v>6</v>
      </c>
      <c r="J43" s="104">
        <f t="shared" si="1"/>
        <v>4</v>
      </c>
      <c r="K43" s="102">
        <f>ROUND((SUM(F43:G43)/2*0.3+MAX(H43:I43)*0.7),0)</f>
        <v>6</v>
      </c>
      <c r="L43" s="26">
        <v>8</v>
      </c>
      <c r="M43" s="26">
        <v>7</v>
      </c>
      <c r="N43" s="25">
        <v>8</v>
      </c>
      <c r="O43" s="25">
        <v>7</v>
      </c>
      <c r="P43" s="26">
        <v>7</v>
      </c>
      <c r="Q43" s="26"/>
      <c r="R43" s="102">
        <f t="shared" si="2"/>
        <v>7</v>
      </c>
      <c r="S43" s="102"/>
      <c r="T43" s="25">
        <v>6</v>
      </c>
      <c r="U43" s="25">
        <v>6</v>
      </c>
      <c r="V43" s="25">
        <v>7</v>
      </c>
      <c r="W43" s="26">
        <v>7</v>
      </c>
      <c r="X43" s="26"/>
      <c r="Y43" s="102">
        <f t="shared" si="3"/>
        <v>7</v>
      </c>
      <c r="Z43" s="102"/>
      <c r="AA43" s="25">
        <v>6</v>
      </c>
      <c r="AB43" s="25">
        <v>8</v>
      </c>
      <c r="AC43" s="25">
        <v>8</v>
      </c>
      <c r="AD43" s="26">
        <v>7</v>
      </c>
      <c r="AE43" s="26"/>
      <c r="AF43" s="102">
        <f t="shared" si="4"/>
        <v>7</v>
      </c>
      <c r="AG43" s="184"/>
      <c r="AH43" s="187"/>
      <c r="AI43" s="161">
        <v>37</v>
      </c>
      <c r="AJ43" s="25">
        <v>5</v>
      </c>
      <c r="AK43" s="25">
        <v>5</v>
      </c>
      <c r="AL43" s="26">
        <v>5</v>
      </c>
      <c r="AM43" s="26"/>
      <c r="AN43" s="102">
        <f t="shared" si="5"/>
        <v>5</v>
      </c>
      <c r="AO43" s="102"/>
      <c r="AP43" s="25">
        <v>8</v>
      </c>
      <c r="AQ43" s="25">
        <v>8</v>
      </c>
      <c r="AR43" s="25">
        <v>8</v>
      </c>
      <c r="AS43" s="25">
        <v>8</v>
      </c>
      <c r="AT43" s="49">
        <v>7</v>
      </c>
      <c r="AU43" s="41"/>
      <c r="AV43" s="101">
        <f t="shared" si="6"/>
        <v>7</v>
      </c>
      <c r="AW43" s="102"/>
      <c r="AX43" s="25">
        <v>8</v>
      </c>
      <c r="AY43" s="25">
        <v>9</v>
      </c>
      <c r="AZ43" s="25">
        <v>7</v>
      </c>
      <c r="BA43" s="25">
        <v>9</v>
      </c>
      <c r="BB43" s="25">
        <v>8</v>
      </c>
      <c r="BC43" s="26">
        <v>8</v>
      </c>
      <c r="BD43" s="26"/>
      <c r="BE43" s="102">
        <f t="shared" si="7"/>
        <v>8</v>
      </c>
      <c r="BF43" s="102"/>
      <c r="BG43" s="25"/>
      <c r="BH43" s="25"/>
      <c r="BI43" s="25"/>
      <c r="BJ43" s="26"/>
      <c r="BK43" s="26"/>
      <c r="BL43" s="140"/>
      <c r="BM43" s="26"/>
      <c r="BN43" s="338">
        <f t="shared" si="8"/>
        <v>160</v>
      </c>
      <c r="BO43" s="142">
        <f t="shared" si="9"/>
        <v>6.956521739130435</v>
      </c>
      <c r="BP43" s="97" t="str">
        <f t="shared" si="0"/>
        <v>TBK</v>
      </c>
      <c r="BS43" t="s">
        <v>296</v>
      </c>
      <c r="BT43" s="359">
        <v>160</v>
      </c>
      <c r="BU43" s="161">
        <v>37</v>
      </c>
      <c r="BV43" s="130">
        <f t="shared" si="10"/>
        <v>6.956521739130435</v>
      </c>
    </row>
    <row r="44" spans="1:74" ht="15" customHeight="1">
      <c r="A44" s="20">
        <v>38</v>
      </c>
      <c r="B44" s="21">
        <v>38</v>
      </c>
      <c r="C44" s="22" t="s">
        <v>95</v>
      </c>
      <c r="D44" s="23" t="s">
        <v>33</v>
      </c>
      <c r="E44" s="24"/>
      <c r="F44" s="25">
        <v>7</v>
      </c>
      <c r="G44" s="25">
        <v>6</v>
      </c>
      <c r="H44" s="25">
        <v>7</v>
      </c>
      <c r="I44" s="26"/>
      <c r="J44" s="102">
        <f t="shared" si="1"/>
        <v>7</v>
      </c>
      <c r="K44" s="102"/>
      <c r="L44" s="26">
        <v>7</v>
      </c>
      <c r="M44" s="26">
        <v>8</v>
      </c>
      <c r="N44" s="25">
        <v>8</v>
      </c>
      <c r="O44" s="25">
        <v>7</v>
      </c>
      <c r="P44" s="26">
        <v>8</v>
      </c>
      <c r="Q44" s="26"/>
      <c r="R44" s="102">
        <f t="shared" si="2"/>
        <v>8</v>
      </c>
      <c r="S44" s="102"/>
      <c r="T44" s="25">
        <v>6</v>
      </c>
      <c r="U44" s="25">
        <v>6</v>
      </c>
      <c r="V44" s="25">
        <v>6</v>
      </c>
      <c r="W44" s="26">
        <v>7</v>
      </c>
      <c r="X44" s="26"/>
      <c r="Y44" s="102">
        <f t="shared" si="3"/>
        <v>7</v>
      </c>
      <c r="Z44" s="102"/>
      <c r="AA44" s="25">
        <v>6</v>
      </c>
      <c r="AB44" s="25">
        <v>5</v>
      </c>
      <c r="AC44" s="25">
        <v>8</v>
      </c>
      <c r="AD44" s="26">
        <v>5</v>
      </c>
      <c r="AE44" s="26"/>
      <c r="AF44" s="102">
        <f t="shared" si="4"/>
        <v>5</v>
      </c>
      <c r="AG44" s="184"/>
      <c r="AH44" s="187"/>
      <c r="AI44" s="161">
        <v>38</v>
      </c>
      <c r="AJ44" s="25">
        <v>6</v>
      </c>
      <c r="AK44" s="25">
        <v>7</v>
      </c>
      <c r="AL44" s="41">
        <v>4</v>
      </c>
      <c r="AM44" s="26"/>
      <c r="AN44" s="102">
        <f t="shared" si="5"/>
        <v>5</v>
      </c>
      <c r="AO44" s="102"/>
      <c r="AP44" s="25">
        <v>7</v>
      </c>
      <c r="AQ44" s="25">
        <v>7</v>
      </c>
      <c r="AR44" s="25">
        <v>7</v>
      </c>
      <c r="AS44" s="25">
        <v>7</v>
      </c>
      <c r="AT44" s="41">
        <v>7</v>
      </c>
      <c r="AU44" s="41"/>
      <c r="AV44" s="101">
        <f t="shared" si="6"/>
        <v>7</v>
      </c>
      <c r="AW44" s="102"/>
      <c r="AX44" s="25">
        <v>9</v>
      </c>
      <c r="AY44" s="25">
        <v>8</v>
      </c>
      <c r="AZ44" s="25">
        <v>9</v>
      </c>
      <c r="BA44" s="25">
        <v>8</v>
      </c>
      <c r="BB44" s="25">
        <v>8</v>
      </c>
      <c r="BC44" s="26">
        <v>9</v>
      </c>
      <c r="BD44" s="26"/>
      <c r="BE44" s="102">
        <f t="shared" si="7"/>
        <v>9</v>
      </c>
      <c r="BF44" s="102"/>
      <c r="BG44" s="25"/>
      <c r="BH44" s="25"/>
      <c r="BI44" s="25"/>
      <c r="BJ44" s="26"/>
      <c r="BK44" s="26"/>
      <c r="BL44" s="140"/>
      <c r="BM44" s="26"/>
      <c r="BN44" s="338">
        <f t="shared" si="8"/>
        <v>165</v>
      </c>
      <c r="BO44" s="142">
        <f t="shared" si="9"/>
        <v>7.173913043478261</v>
      </c>
      <c r="BP44" s="97" t="str">
        <f t="shared" si="0"/>
        <v>Kh¸</v>
      </c>
      <c r="BT44" s="359">
        <v>165</v>
      </c>
      <c r="BU44" s="161">
        <v>38</v>
      </c>
      <c r="BV44" s="130">
        <f t="shared" si="10"/>
        <v>7.173913043478261</v>
      </c>
    </row>
    <row r="45" spans="1:74" ht="15" customHeight="1">
      <c r="A45" s="20">
        <v>39</v>
      </c>
      <c r="B45" s="21">
        <v>39</v>
      </c>
      <c r="C45" s="22" t="s">
        <v>21</v>
      </c>
      <c r="D45" s="23" t="s">
        <v>36</v>
      </c>
      <c r="E45" s="24"/>
      <c r="F45" s="25">
        <v>8</v>
      </c>
      <c r="G45" s="25">
        <v>6</v>
      </c>
      <c r="H45" s="25">
        <v>5</v>
      </c>
      <c r="I45" s="26"/>
      <c r="J45" s="102">
        <f t="shared" si="1"/>
        <v>6</v>
      </c>
      <c r="K45" s="102"/>
      <c r="L45" s="26">
        <v>7</v>
      </c>
      <c r="M45" s="26">
        <v>8</v>
      </c>
      <c r="N45" s="25">
        <v>8</v>
      </c>
      <c r="O45" s="25">
        <v>7</v>
      </c>
      <c r="P45" s="26">
        <v>6</v>
      </c>
      <c r="Q45" s="26"/>
      <c r="R45" s="102">
        <f t="shared" si="2"/>
        <v>6</v>
      </c>
      <c r="S45" s="102"/>
      <c r="T45" s="25">
        <v>6</v>
      </c>
      <c r="U45" s="25">
        <v>7</v>
      </c>
      <c r="V45" s="25">
        <v>6</v>
      </c>
      <c r="W45" s="26">
        <v>6</v>
      </c>
      <c r="X45" s="26"/>
      <c r="Y45" s="102">
        <f t="shared" si="3"/>
        <v>6</v>
      </c>
      <c r="Z45" s="102"/>
      <c r="AA45" s="25">
        <v>7</v>
      </c>
      <c r="AB45" s="25">
        <v>8</v>
      </c>
      <c r="AC45" s="25">
        <v>8</v>
      </c>
      <c r="AD45" s="40">
        <v>2</v>
      </c>
      <c r="AE45" s="26">
        <v>6</v>
      </c>
      <c r="AF45" s="102">
        <f t="shared" si="4"/>
        <v>4</v>
      </c>
      <c r="AG45" s="184">
        <f>ROUND((SUM(AA45:AC45)/3*0.3+MAX(AD45:AE45)*0.7),0)</f>
        <v>7</v>
      </c>
      <c r="AH45" s="187"/>
      <c r="AI45" s="161">
        <v>39</v>
      </c>
      <c r="AJ45" s="25">
        <v>5</v>
      </c>
      <c r="AK45" s="25">
        <v>6</v>
      </c>
      <c r="AL45" s="41">
        <v>6</v>
      </c>
      <c r="AM45" s="26"/>
      <c r="AN45" s="102">
        <f t="shared" si="5"/>
        <v>6</v>
      </c>
      <c r="AO45" s="102"/>
      <c r="AP45" s="25">
        <v>7</v>
      </c>
      <c r="AQ45" s="25">
        <v>7</v>
      </c>
      <c r="AR45" s="25">
        <v>7</v>
      </c>
      <c r="AS45" s="25">
        <v>7</v>
      </c>
      <c r="AT45" s="41">
        <v>7</v>
      </c>
      <c r="AU45" s="41"/>
      <c r="AV45" s="101">
        <f t="shared" si="6"/>
        <v>7</v>
      </c>
      <c r="AW45" s="102"/>
      <c r="AX45" s="25">
        <v>8</v>
      </c>
      <c r="AY45" s="25">
        <v>7</v>
      </c>
      <c r="AZ45" s="25">
        <v>8</v>
      </c>
      <c r="BA45" s="25">
        <v>8</v>
      </c>
      <c r="BB45" s="25">
        <v>8</v>
      </c>
      <c r="BC45" s="26">
        <v>8</v>
      </c>
      <c r="BD45" s="26"/>
      <c r="BE45" s="102">
        <f t="shared" si="7"/>
        <v>8</v>
      </c>
      <c r="BF45" s="102"/>
      <c r="BG45" s="25"/>
      <c r="BH45" s="25"/>
      <c r="BI45" s="25"/>
      <c r="BJ45" s="26"/>
      <c r="BK45" s="26"/>
      <c r="BL45" s="140"/>
      <c r="BM45" s="26"/>
      <c r="BN45" s="338">
        <f t="shared" si="8"/>
        <v>155</v>
      </c>
      <c r="BO45" s="142">
        <f t="shared" si="9"/>
        <v>6.739130434782608</v>
      </c>
      <c r="BP45" s="97" t="str">
        <f t="shared" si="0"/>
        <v>TBK</v>
      </c>
      <c r="BS45" t="s">
        <v>296</v>
      </c>
      <c r="BT45" s="359">
        <v>155</v>
      </c>
      <c r="BU45" s="161">
        <v>39</v>
      </c>
      <c r="BV45" s="130">
        <f t="shared" si="10"/>
        <v>6.739130434782608</v>
      </c>
    </row>
    <row r="46" spans="1:74" ht="15" customHeight="1">
      <c r="A46" s="20">
        <v>40</v>
      </c>
      <c r="B46" s="21">
        <v>40</v>
      </c>
      <c r="C46" s="22" t="s">
        <v>10</v>
      </c>
      <c r="D46" s="23" t="s">
        <v>96</v>
      </c>
      <c r="E46" s="24"/>
      <c r="F46" s="25">
        <v>8</v>
      </c>
      <c r="G46" s="25">
        <v>7</v>
      </c>
      <c r="H46" s="25">
        <v>6</v>
      </c>
      <c r="I46" s="26"/>
      <c r="J46" s="102">
        <f t="shared" si="1"/>
        <v>6</v>
      </c>
      <c r="K46" s="102"/>
      <c r="L46" s="26">
        <v>7</v>
      </c>
      <c r="M46" s="26">
        <v>8</v>
      </c>
      <c r="N46" s="25">
        <v>8</v>
      </c>
      <c r="O46" s="25">
        <v>7</v>
      </c>
      <c r="P46" s="26">
        <v>8</v>
      </c>
      <c r="Q46" s="26"/>
      <c r="R46" s="102">
        <f t="shared" si="2"/>
        <v>8</v>
      </c>
      <c r="S46" s="102"/>
      <c r="T46" s="25">
        <v>5</v>
      </c>
      <c r="U46" s="25">
        <v>6</v>
      </c>
      <c r="V46" s="25">
        <v>7</v>
      </c>
      <c r="W46" s="26">
        <v>7</v>
      </c>
      <c r="X46" s="26"/>
      <c r="Y46" s="102">
        <f t="shared" si="3"/>
        <v>7</v>
      </c>
      <c r="Z46" s="102"/>
      <c r="AA46" s="25">
        <v>8</v>
      </c>
      <c r="AB46" s="25">
        <v>8</v>
      </c>
      <c r="AC46" s="25">
        <v>7</v>
      </c>
      <c r="AD46" s="26">
        <v>8</v>
      </c>
      <c r="AE46" s="26"/>
      <c r="AF46" s="102">
        <f t="shared" si="4"/>
        <v>8</v>
      </c>
      <c r="AG46" s="184"/>
      <c r="AH46" s="187"/>
      <c r="AI46" s="161">
        <v>40</v>
      </c>
      <c r="AJ46" s="25">
        <v>7</v>
      </c>
      <c r="AK46" s="25">
        <v>6</v>
      </c>
      <c r="AL46" s="41">
        <v>4</v>
      </c>
      <c r="AM46" s="26"/>
      <c r="AN46" s="102">
        <f t="shared" si="5"/>
        <v>5</v>
      </c>
      <c r="AO46" s="102"/>
      <c r="AP46" s="25">
        <v>7</v>
      </c>
      <c r="AQ46" s="25">
        <v>7</v>
      </c>
      <c r="AR46" s="25">
        <v>8</v>
      </c>
      <c r="AS46" s="25">
        <v>8</v>
      </c>
      <c r="AT46" s="40">
        <v>0</v>
      </c>
      <c r="AU46" s="41">
        <v>9</v>
      </c>
      <c r="AV46" s="101">
        <f t="shared" si="6"/>
        <v>2</v>
      </c>
      <c r="AW46" s="102">
        <f>ROUND((SUM(AP46:AS46)/4*0.3+MAX(AT46:AU46)*0.7),0)</f>
        <v>9</v>
      </c>
      <c r="AX46" s="25">
        <v>7</v>
      </c>
      <c r="AY46" s="25">
        <v>8</v>
      </c>
      <c r="AZ46" s="25">
        <v>9</v>
      </c>
      <c r="BA46" s="25">
        <v>8</v>
      </c>
      <c r="BB46" s="25">
        <v>7</v>
      </c>
      <c r="BC46" s="26">
        <v>8</v>
      </c>
      <c r="BD46" s="26"/>
      <c r="BE46" s="102">
        <f t="shared" si="7"/>
        <v>8</v>
      </c>
      <c r="BF46" s="102"/>
      <c r="BG46" s="25"/>
      <c r="BH46" s="25"/>
      <c r="BI46" s="25"/>
      <c r="BJ46" s="26"/>
      <c r="BK46" s="26"/>
      <c r="BL46" s="140"/>
      <c r="BM46" s="26"/>
      <c r="BN46" s="338">
        <f t="shared" si="8"/>
        <v>175</v>
      </c>
      <c r="BO46" s="142">
        <f t="shared" si="9"/>
        <v>7.608695652173913</v>
      </c>
      <c r="BP46" s="97" t="str">
        <f t="shared" si="0"/>
        <v>Kh¸</v>
      </c>
      <c r="BS46" t="s">
        <v>296</v>
      </c>
      <c r="BT46" s="359">
        <v>175</v>
      </c>
      <c r="BU46" s="161">
        <v>40</v>
      </c>
      <c r="BV46" s="130">
        <f t="shared" si="10"/>
        <v>7.608695652173913</v>
      </c>
    </row>
    <row r="47" spans="1:74" ht="15" customHeight="1">
      <c r="A47" s="20">
        <v>41</v>
      </c>
      <c r="B47" s="21">
        <v>41</v>
      </c>
      <c r="C47" s="22" t="s">
        <v>97</v>
      </c>
      <c r="D47" s="23" t="s">
        <v>34</v>
      </c>
      <c r="E47" s="24"/>
      <c r="F47" s="25">
        <v>7</v>
      </c>
      <c r="G47" s="25">
        <v>7</v>
      </c>
      <c r="H47" s="25">
        <v>8</v>
      </c>
      <c r="I47" s="26"/>
      <c r="J47" s="102">
        <f t="shared" si="1"/>
        <v>8</v>
      </c>
      <c r="K47" s="102"/>
      <c r="L47" s="26">
        <v>8</v>
      </c>
      <c r="M47" s="26">
        <v>7</v>
      </c>
      <c r="N47" s="25">
        <v>8</v>
      </c>
      <c r="O47" s="25">
        <v>7</v>
      </c>
      <c r="P47" s="26">
        <v>8</v>
      </c>
      <c r="Q47" s="26"/>
      <c r="R47" s="102">
        <f t="shared" si="2"/>
        <v>8</v>
      </c>
      <c r="S47" s="102"/>
      <c r="T47" s="25">
        <v>7</v>
      </c>
      <c r="U47" s="25">
        <v>6</v>
      </c>
      <c r="V47" s="25">
        <v>7</v>
      </c>
      <c r="W47" s="26">
        <v>7</v>
      </c>
      <c r="X47" s="26"/>
      <c r="Y47" s="102">
        <f t="shared" si="3"/>
        <v>7</v>
      </c>
      <c r="Z47" s="102"/>
      <c r="AA47" s="25">
        <v>7</v>
      </c>
      <c r="AB47" s="25">
        <v>8</v>
      </c>
      <c r="AC47" s="25">
        <v>8</v>
      </c>
      <c r="AD47" s="26">
        <v>9</v>
      </c>
      <c r="AE47" s="26"/>
      <c r="AF47" s="102">
        <f t="shared" si="4"/>
        <v>9</v>
      </c>
      <c r="AG47" s="184"/>
      <c r="AH47" s="187"/>
      <c r="AI47" s="161">
        <v>41</v>
      </c>
      <c r="AJ47" s="25">
        <v>7</v>
      </c>
      <c r="AK47" s="25">
        <v>7</v>
      </c>
      <c r="AL47" s="26">
        <v>8</v>
      </c>
      <c r="AM47" s="26"/>
      <c r="AN47" s="102">
        <f t="shared" si="5"/>
        <v>8</v>
      </c>
      <c r="AO47" s="102"/>
      <c r="AP47" s="25">
        <v>7</v>
      </c>
      <c r="AQ47" s="25">
        <v>7</v>
      </c>
      <c r="AR47" s="25">
        <v>7</v>
      </c>
      <c r="AS47" s="25">
        <v>7</v>
      </c>
      <c r="AT47" s="41">
        <v>9</v>
      </c>
      <c r="AU47" s="41"/>
      <c r="AV47" s="101">
        <f t="shared" si="6"/>
        <v>8</v>
      </c>
      <c r="AW47" s="102"/>
      <c r="AX47" s="25">
        <v>9</v>
      </c>
      <c r="AY47" s="25">
        <v>8</v>
      </c>
      <c r="AZ47" s="25">
        <v>9</v>
      </c>
      <c r="BA47" s="25">
        <v>9</v>
      </c>
      <c r="BB47" s="25">
        <v>8</v>
      </c>
      <c r="BC47" s="26">
        <v>8</v>
      </c>
      <c r="BD47" s="26"/>
      <c r="BE47" s="102">
        <f t="shared" si="7"/>
        <v>8</v>
      </c>
      <c r="BF47" s="102"/>
      <c r="BG47" s="25"/>
      <c r="BH47" s="25"/>
      <c r="BI47" s="25"/>
      <c r="BJ47" s="26"/>
      <c r="BK47" s="26"/>
      <c r="BL47" s="140"/>
      <c r="BM47" s="26"/>
      <c r="BN47" s="338">
        <f t="shared" si="8"/>
        <v>184</v>
      </c>
      <c r="BO47" s="142">
        <f t="shared" si="9"/>
        <v>8</v>
      </c>
      <c r="BP47" s="97" t="str">
        <f t="shared" si="0"/>
        <v>Giái</v>
      </c>
      <c r="BT47" s="359">
        <v>184</v>
      </c>
      <c r="BU47" s="161">
        <v>41</v>
      </c>
      <c r="BV47" s="130">
        <f t="shared" si="10"/>
        <v>8</v>
      </c>
    </row>
    <row r="48" spans="1:74" ht="15" customHeight="1">
      <c r="A48" s="20">
        <v>42</v>
      </c>
      <c r="B48" s="21">
        <v>42</v>
      </c>
      <c r="C48" s="22" t="s">
        <v>98</v>
      </c>
      <c r="D48" s="23" t="s">
        <v>42</v>
      </c>
      <c r="E48" s="24"/>
      <c r="F48" s="25">
        <v>8</v>
      </c>
      <c r="G48" s="25">
        <v>6</v>
      </c>
      <c r="H48" s="25">
        <v>7</v>
      </c>
      <c r="I48" s="26"/>
      <c r="J48" s="102">
        <f t="shared" si="1"/>
        <v>7</v>
      </c>
      <c r="K48" s="102"/>
      <c r="L48" s="26">
        <v>7</v>
      </c>
      <c r="M48" s="26">
        <v>8</v>
      </c>
      <c r="N48" s="25">
        <v>8</v>
      </c>
      <c r="O48" s="25">
        <v>7</v>
      </c>
      <c r="P48" s="26">
        <v>8</v>
      </c>
      <c r="Q48" s="26"/>
      <c r="R48" s="102">
        <f t="shared" si="2"/>
        <v>8</v>
      </c>
      <c r="S48" s="102"/>
      <c r="T48" s="42">
        <v>5</v>
      </c>
      <c r="U48" s="25">
        <v>6</v>
      </c>
      <c r="V48" s="25">
        <v>6</v>
      </c>
      <c r="W48" s="26">
        <v>6</v>
      </c>
      <c r="X48" s="26"/>
      <c r="Y48" s="102">
        <f t="shared" si="3"/>
        <v>6</v>
      </c>
      <c r="Z48" s="102"/>
      <c r="AA48" s="25">
        <v>6</v>
      </c>
      <c r="AB48" s="25">
        <v>8</v>
      </c>
      <c r="AC48" s="25">
        <v>7</v>
      </c>
      <c r="AD48" s="26">
        <v>7</v>
      </c>
      <c r="AE48" s="26"/>
      <c r="AF48" s="102">
        <f t="shared" si="4"/>
        <v>7</v>
      </c>
      <c r="AG48" s="184"/>
      <c r="AH48" s="187"/>
      <c r="AI48" s="161">
        <v>42</v>
      </c>
      <c r="AJ48" s="25">
        <v>5</v>
      </c>
      <c r="AK48" s="25">
        <v>6</v>
      </c>
      <c r="AL48" s="26">
        <v>7</v>
      </c>
      <c r="AM48" s="26"/>
      <c r="AN48" s="102">
        <f t="shared" si="5"/>
        <v>7</v>
      </c>
      <c r="AO48" s="102"/>
      <c r="AP48" s="25">
        <v>8</v>
      </c>
      <c r="AQ48" s="25">
        <v>8</v>
      </c>
      <c r="AR48" s="25">
        <v>8</v>
      </c>
      <c r="AS48" s="25">
        <v>8</v>
      </c>
      <c r="AT48" s="41">
        <v>9</v>
      </c>
      <c r="AU48" s="41"/>
      <c r="AV48" s="101">
        <f t="shared" si="6"/>
        <v>9</v>
      </c>
      <c r="AW48" s="102"/>
      <c r="AX48" s="25">
        <v>7</v>
      </c>
      <c r="AY48" s="25">
        <v>8</v>
      </c>
      <c r="AZ48" s="25">
        <v>8</v>
      </c>
      <c r="BA48" s="25">
        <v>8</v>
      </c>
      <c r="BB48" s="25">
        <v>8</v>
      </c>
      <c r="BC48" s="26">
        <v>9</v>
      </c>
      <c r="BD48" s="26"/>
      <c r="BE48" s="102">
        <f t="shared" si="7"/>
        <v>9</v>
      </c>
      <c r="BF48" s="102"/>
      <c r="BG48" s="25"/>
      <c r="BH48" s="25"/>
      <c r="BI48" s="25"/>
      <c r="BJ48" s="26"/>
      <c r="BK48" s="26"/>
      <c r="BL48" s="140"/>
      <c r="BM48" s="26"/>
      <c r="BN48" s="338">
        <f t="shared" si="8"/>
        <v>180</v>
      </c>
      <c r="BO48" s="142">
        <f t="shared" si="9"/>
        <v>7.826086956521739</v>
      </c>
      <c r="BP48" s="97" t="str">
        <f t="shared" si="0"/>
        <v>Kh¸</v>
      </c>
      <c r="BT48" s="359">
        <v>180</v>
      </c>
      <c r="BU48" s="161">
        <v>42</v>
      </c>
      <c r="BV48" s="130">
        <f t="shared" si="10"/>
        <v>7.826086956521739</v>
      </c>
    </row>
    <row r="49" spans="1:74" ht="15" customHeight="1">
      <c r="A49" s="20">
        <v>43</v>
      </c>
      <c r="B49" s="21">
        <v>43</v>
      </c>
      <c r="C49" s="22" t="s">
        <v>14</v>
      </c>
      <c r="D49" s="23" t="s">
        <v>99</v>
      </c>
      <c r="E49" s="24"/>
      <c r="F49" s="25">
        <v>8</v>
      </c>
      <c r="G49" s="25">
        <v>7</v>
      </c>
      <c r="H49" s="25">
        <v>6</v>
      </c>
      <c r="I49" s="26"/>
      <c r="J49" s="102">
        <f t="shared" si="1"/>
        <v>6</v>
      </c>
      <c r="K49" s="102"/>
      <c r="L49" s="26">
        <v>8</v>
      </c>
      <c r="M49" s="26">
        <v>7</v>
      </c>
      <c r="N49" s="25">
        <v>8</v>
      </c>
      <c r="O49" s="25">
        <v>7</v>
      </c>
      <c r="P49" s="26">
        <v>7</v>
      </c>
      <c r="Q49" s="26"/>
      <c r="R49" s="102">
        <f t="shared" si="2"/>
        <v>7</v>
      </c>
      <c r="S49" s="102"/>
      <c r="T49" s="25">
        <v>4</v>
      </c>
      <c r="U49" s="25">
        <v>6</v>
      </c>
      <c r="V49" s="25">
        <v>6</v>
      </c>
      <c r="W49" s="26">
        <v>7</v>
      </c>
      <c r="X49" s="26"/>
      <c r="Y49" s="102">
        <f t="shared" si="3"/>
        <v>7</v>
      </c>
      <c r="Z49" s="102"/>
      <c r="AA49" s="25">
        <v>6</v>
      </c>
      <c r="AB49" s="25">
        <v>6</v>
      </c>
      <c r="AC49" s="25">
        <v>6</v>
      </c>
      <c r="AD49" s="26">
        <v>8</v>
      </c>
      <c r="AE49" s="26"/>
      <c r="AF49" s="102">
        <f t="shared" si="4"/>
        <v>7</v>
      </c>
      <c r="AG49" s="184"/>
      <c r="AH49" s="187"/>
      <c r="AI49" s="161">
        <v>43</v>
      </c>
      <c r="AJ49" s="25">
        <v>6</v>
      </c>
      <c r="AK49" s="25">
        <v>7</v>
      </c>
      <c r="AL49" s="26">
        <v>6</v>
      </c>
      <c r="AM49" s="26"/>
      <c r="AN49" s="102">
        <f t="shared" si="5"/>
        <v>6</v>
      </c>
      <c r="AO49" s="102"/>
      <c r="AP49" s="25">
        <v>6</v>
      </c>
      <c r="AQ49" s="25">
        <v>6</v>
      </c>
      <c r="AR49" s="25">
        <v>7</v>
      </c>
      <c r="AS49" s="25">
        <v>7</v>
      </c>
      <c r="AT49" s="41">
        <v>8</v>
      </c>
      <c r="AU49" s="41"/>
      <c r="AV49" s="101">
        <f t="shared" si="6"/>
        <v>8</v>
      </c>
      <c r="AW49" s="102"/>
      <c r="AX49" s="25">
        <v>9</v>
      </c>
      <c r="AY49" s="25">
        <v>7</v>
      </c>
      <c r="AZ49" s="25">
        <v>8</v>
      </c>
      <c r="BA49" s="25">
        <v>8</v>
      </c>
      <c r="BB49" s="25">
        <v>8</v>
      </c>
      <c r="BC49" s="26">
        <v>8</v>
      </c>
      <c r="BD49" s="26"/>
      <c r="BE49" s="102">
        <f t="shared" si="7"/>
        <v>8</v>
      </c>
      <c r="BF49" s="102"/>
      <c r="BG49" s="25"/>
      <c r="BH49" s="25"/>
      <c r="BI49" s="25"/>
      <c r="BJ49" s="26"/>
      <c r="BK49" s="26"/>
      <c r="BL49" s="140"/>
      <c r="BM49" s="26"/>
      <c r="BN49" s="338">
        <f t="shared" si="8"/>
        <v>166</v>
      </c>
      <c r="BO49" s="142">
        <f t="shared" si="9"/>
        <v>7.217391304347826</v>
      </c>
      <c r="BP49" s="97" t="str">
        <f t="shared" si="0"/>
        <v>Kh¸</v>
      </c>
      <c r="BT49" s="359">
        <v>166</v>
      </c>
      <c r="BU49" s="161">
        <v>43</v>
      </c>
      <c r="BV49" s="130">
        <f t="shared" si="10"/>
        <v>7.217391304347826</v>
      </c>
    </row>
    <row r="50" spans="1:74" ht="14.25" customHeight="1">
      <c r="A50" s="20">
        <v>44</v>
      </c>
      <c r="B50" s="21">
        <v>44</v>
      </c>
      <c r="C50" s="22" t="s">
        <v>180</v>
      </c>
      <c r="D50" s="23" t="s">
        <v>18</v>
      </c>
      <c r="E50" s="24"/>
      <c r="F50" s="25">
        <v>8</v>
      </c>
      <c r="G50" s="25">
        <v>6</v>
      </c>
      <c r="H50" s="25">
        <v>6</v>
      </c>
      <c r="I50" s="26"/>
      <c r="J50" s="102">
        <f t="shared" si="1"/>
        <v>6</v>
      </c>
      <c r="K50" s="102"/>
      <c r="L50" s="26">
        <v>7</v>
      </c>
      <c r="M50" s="26">
        <v>8</v>
      </c>
      <c r="N50" s="25">
        <v>8</v>
      </c>
      <c r="O50" s="25">
        <v>7</v>
      </c>
      <c r="P50" s="26">
        <v>8</v>
      </c>
      <c r="Q50" s="26"/>
      <c r="R50" s="102">
        <f t="shared" si="2"/>
        <v>8</v>
      </c>
      <c r="S50" s="102"/>
      <c r="T50" s="25">
        <v>5</v>
      </c>
      <c r="U50" s="25">
        <v>6</v>
      </c>
      <c r="V50" s="25">
        <v>7</v>
      </c>
      <c r="W50" s="26">
        <v>8</v>
      </c>
      <c r="X50" s="26"/>
      <c r="Y50" s="102">
        <f t="shared" si="3"/>
        <v>7</v>
      </c>
      <c r="Z50" s="102"/>
      <c r="AA50" s="25">
        <v>6</v>
      </c>
      <c r="AB50" s="25">
        <v>8</v>
      </c>
      <c r="AC50" s="25">
        <v>6</v>
      </c>
      <c r="AD50" s="41">
        <v>4</v>
      </c>
      <c r="AE50" s="26"/>
      <c r="AF50" s="102">
        <f t="shared" si="4"/>
        <v>5</v>
      </c>
      <c r="AG50" s="184"/>
      <c r="AH50" s="187"/>
      <c r="AI50" s="161">
        <v>44</v>
      </c>
      <c r="AJ50" s="25">
        <v>7</v>
      </c>
      <c r="AK50" s="25">
        <v>7</v>
      </c>
      <c r="AL50" s="26">
        <v>6</v>
      </c>
      <c r="AM50" s="26"/>
      <c r="AN50" s="102">
        <f t="shared" si="5"/>
        <v>6</v>
      </c>
      <c r="AO50" s="102"/>
      <c r="AP50" s="25">
        <v>6</v>
      </c>
      <c r="AQ50" s="25">
        <v>6</v>
      </c>
      <c r="AR50" s="25">
        <v>8</v>
      </c>
      <c r="AS50" s="25">
        <v>7</v>
      </c>
      <c r="AT50" s="41">
        <v>8</v>
      </c>
      <c r="AU50" s="41"/>
      <c r="AV50" s="101">
        <f t="shared" si="6"/>
        <v>8</v>
      </c>
      <c r="AW50" s="102"/>
      <c r="AX50" s="25">
        <v>7</v>
      </c>
      <c r="AY50" s="25">
        <v>8</v>
      </c>
      <c r="AZ50" s="25">
        <v>9</v>
      </c>
      <c r="BA50" s="25">
        <v>9</v>
      </c>
      <c r="BB50" s="25">
        <v>8</v>
      </c>
      <c r="BC50" s="26">
        <v>9</v>
      </c>
      <c r="BD50" s="26"/>
      <c r="BE50" s="102">
        <f t="shared" si="7"/>
        <v>9</v>
      </c>
      <c r="BF50" s="102"/>
      <c r="BG50" s="25"/>
      <c r="BH50" s="25"/>
      <c r="BI50" s="25"/>
      <c r="BJ50" s="26"/>
      <c r="BK50" s="26"/>
      <c r="BL50" s="140"/>
      <c r="BM50" s="26"/>
      <c r="BN50" s="338">
        <f t="shared" si="8"/>
        <v>169</v>
      </c>
      <c r="BO50" s="142">
        <f t="shared" si="9"/>
        <v>7.3478260869565215</v>
      </c>
      <c r="BP50" s="97" t="str">
        <f t="shared" si="0"/>
        <v>Kh¸</v>
      </c>
      <c r="BT50" s="359">
        <v>169</v>
      </c>
      <c r="BU50" s="161">
        <v>44</v>
      </c>
      <c r="BV50" s="130">
        <f t="shared" si="10"/>
        <v>7.3478260869565215</v>
      </c>
    </row>
    <row r="51" spans="1:74" ht="15" customHeight="1">
      <c r="A51" s="20">
        <v>45</v>
      </c>
      <c r="B51" s="21">
        <v>45</v>
      </c>
      <c r="C51" s="22" t="s">
        <v>10</v>
      </c>
      <c r="D51" s="23" t="s">
        <v>18</v>
      </c>
      <c r="E51" s="24"/>
      <c r="F51" s="25">
        <v>8</v>
      </c>
      <c r="G51" s="25">
        <v>7</v>
      </c>
      <c r="H51" s="92">
        <v>0</v>
      </c>
      <c r="I51" s="26">
        <v>5</v>
      </c>
      <c r="J51" s="104">
        <f t="shared" si="1"/>
        <v>2</v>
      </c>
      <c r="K51" s="102">
        <f>ROUND((SUM(F51:G51)/2*0.3+MAX(H51:I51)*0.7),0)</f>
        <v>6</v>
      </c>
      <c r="L51" s="26">
        <v>8</v>
      </c>
      <c r="M51" s="26">
        <v>8</v>
      </c>
      <c r="N51" s="25">
        <v>7</v>
      </c>
      <c r="O51" s="25">
        <v>7</v>
      </c>
      <c r="P51" s="40">
        <v>0</v>
      </c>
      <c r="Q51" s="26">
        <v>8</v>
      </c>
      <c r="R51" s="102">
        <f t="shared" si="2"/>
        <v>2</v>
      </c>
      <c r="S51" s="102">
        <f>ROUND((SUM(L51:O51)/4*0.3+MAX(P51:Q51)*0.7),0)</f>
        <v>8</v>
      </c>
      <c r="T51" s="25">
        <v>6</v>
      </c>
      <c r="U51" s="25">
        <v>6</v>
      </c>
      <c r="V51" s="25">
        <v>7</v>
      </c>
      <c r="W51" s="40">
        <v>0</v>
      </c>
      <c r="X51" s="26">
        <v>6</v>
      </c>
      <c r="Y51" s="102">
        <f t="shared" si="3"/>
        <v>2</v>
      </c>
      <c r="Z51" s="102">
        <f>ROUND((SUM(T51:V51)/3*0.3+MAX(W51:X51)*0.7),0)</f>
        <v>6</v>
      </c>
      <c r="AA51" s="25">
        <v>6</v>
      </c>
      <c r="AB51" s="25">
        <v>6</v>
      </c>
      <c r="AC51" s="25">
        <v>7</v>
      </c>
      <c r="AD51" s="40">
        <v>0</v>
      </c>
      <c r="AE51" s="26">
        <v>4</v>
      </c>
      <c r="AF51" s="102">
        <f t="shared" si="4"/>
        <v>2</v>
      </c>
      <c r="AG51" s="184">
        <f>ROUND((SUM(AA51:AC51)/3*0.3+MAX(AD51:AE51)*0.7),0)</f>
        <v>5</v>
      </c>
      <c r="AH51" s="187"/>
      <c r="AI51" s="161">
        <v>45</v>
      </c>
      <c r="AJ51" s="25">
        <v>8</v>
      </c>
      <c r="AK51" s="25">
        <v>6</v>
      </c>
      <c r="AL51" s="40">
        <v>0</v>
      </c>
      <c r="AM51" s="26">
        <v>6</v>
      </c>
      <c r="AN51" s="102">
        <f t="shared" si="5"/>
        <v>2</v>
      </c>
      <c r="AO51" s="102">
        <f>ROUND((SUM(AJ51:AK51)/2*0.3+MAX(AL51:AM51)*0.7),0)</f>
        <v>6</v>
      </c>
      <c r="AP51" s="25">
        <v>6</v>
      </c>
      <c r="AQ51" s="25">
        <v>6</v>
      </c>
      <c r="AR51" s="25">
        <v>6</v>
      </c>
      <c r="AS51" s="25">
        <v>8</v>
      </c>
      <c r="AT51" s="40">
        <v>0</v>
      </c>
      <c r="AU51" s="41">
        <v>8</v>
      </c>
      <c r="AV51" s="101">
        <f t="shared" si="6"/>
        <v>2</v>
      </c>
      <c r="AW51" s="102">
        <f>ROUND((SUM(AP51:AS51)/4*0.3+MAX(AT51:AU51)*0.7),0)</f>
        <v>8</v>
      </c>
      <c r="AX51" s="25">
        <v>8</v>
      </c>
      <c r="AY51" s="25">
        <v>9</v>
      </c>
      <c r="AZ51" s="25">
        <v>8</v>
      </c>
      <c r="BA51" s="25">
        <v>8</v>
      </c>
      <c r="BB51" s="25">
        <v>8</v>
      </c>
      <c r="BC51" s="40">
        <v>0</v>
      </c>
      <c r="BD51" s="26">
        <v>6</v>
      </c>
      <c r="BE51" s="102">
        <f t="shared" si="7"/>
        <v>2</v>
      </c>
      <c r="BF51" s="102">
        <f>ROUND((SUM(AX51:BB51)/5*0.3+MAX(BC51:BD51)*0.7),0)</f>
        <v>7</v>
      </c>
      <c r="BG51" s="25"/>
      <c r="BH51" s="25"/>
      <c r="BI51" s="25"/>
      <c r="BJ51" s="26"/>
      <c r="BK51" s="26"/>
      <c r="BL51" s="140"/>
      <c r="BM51" s="26"/>
      <c r="BN51" s="338">
        <f t="shared" si="8"/>
        <v>156</v>
      </c>
      <c r="BO51" s="142">
        <f t="shared" si="9"/>
        <v>6.782608695652174</v>
      </c>
      <c r="BP51" s="97" t="str">
        <f t="shared" si="0"/>
        <v>TBK</v>
      </c>
      <c r="BS51" t="s">
        <v>296</v>
      </c>
      <c r="BT51" s="359">
        <v>156</v>
      </c>
      <c r="BU51" s="161">
        <v>45</v>
      </c>
      <c r="BV51" s="130">
        <f t="shared" si="10"/>
        <v>6.782608695652174</v>
      </c>
    </row>
    <row r="52" spans="1:74" ht="15.75" customHeight="1">
      <c r="A52" s="20">
        <v>46</v>
      </c>
      <c r="B52" s="21">
        <v>46</v>
      </c>
      <c r="C52" s="22" t="s">
        <v>35</v>
      </c>
      <c r="D52" s="23" t="s">
        <v>41</v>
      </c>
      <c r="E52" s="24"/>
      <c r="F52" s="25">
        <v>7</v>
      </c>
      <c r="G52" s="25">
        <v>7</v>
      </c>
      <c r="H52" s="25">
        <v>7</v>
      </c>
      <c r="I52" s="26"/>
      <c r="J52" s="102">
        <f t="shared" si="1"/>
        <v>7</v>
      </c>
      <c r="K52" s="102"/>
      <c r="L52" s="26">
        <v>7</v>
      </c>
      <c r="M52" s="26">
        <v>8</v>
      </c>
      <c r="N52" s="25">
        <v>8</v>
      </c>
      <c r="O52" s="25">
        <v>7</v>
      </c>
      <c r="P52" s="26">
        <v>8</v>
      </c>
      <c r="Q52" s="26"/>
      <c r="R52" s="102">
        <f t="shared" si="2"/>
        <v>8</v>
      </c>
      <c r="S52" s="102"/>
      <c r="T52" s="25">
        <v>7</v>
      </c>
      <c r="U52" s="25">
        <v>6</v>
      </c>
      <c r="V52" s="25">
        <v>7</v>
      </c>
      <c r="W52" s="26">
        <v>8</v>
      </c>
      <c r="X52" s="26"/>
      <c r="Y52" s="102">
        <f t="shared" si="3"/>
        <v>8</v>
      </c>
      <c r="Z52" s="102"/>
      <c r="AA52" s="25">
        <v>6</v>
      </c>
      <c r="AB52" s="25">
        <v>8</v>
      </c>
      <c r="AC52" s="25">
        <v>7</v>
      </c>
      <c r="AD52" s="26">
        <v>6</v>
      </c>
      <c r="AE52" s="26"/>
      <c r="AF52" s="102">
        <f t="shared" si="4"/>
        <v>6</v>
      </c>
      <c r="AG52" s="184"/>
      <c r="AH52" s="187"/>
      <c r="AI52" s="161">
        <v>46</v>
      </c>
      <c r="AJ52" s="25">
        <v>6</v>
      </c>
      <c r="AK52" s="25">
        <v>6</v>
      </c>
      <c r="AL52" s="26">
        <v>6</v>
      </c>
      <c r="AM52" s="26"/>
      <c r="AN52" s="102">
        <f t="shared" si="5"/>
        <v>6</v>
      </c>
      <c r="AO52" s="102"/>
      <c r="AP52" s="25">
        <v>8</v>
      </c>
      <c r="AQ52" s="25">
        <v>8</v>
      </c>
      <c r="AR52" s="25">
        <v>7</v>
      </c>
      <c r="AS52" s="25">
        <v>8</v>
      </c>
      <c r="AT52" s="41">
        <v>7</v>
      </c>
      <c r="AU52" s="41"/>
      <c r="AV52" s="101">
        <f t="shared" si="6"/>
        <v>7</v>
      </c>
      <c r="AW52" s="102"/>
      <c r="AX52" s="25">
        <v>7</v>
      </c>
      <c r="AY52" s="25">
        <v>8</v>
      </c>
      <c r="AZ52" s="25">
        <v>9</v>
      </c>
      <c r="BA52" s="25">
        <v>9</v>
      </c>
      <c r="BB52" s="25">
        <v>8</v>
      </c>
      <c r="BC52" s="26">
        <v>8</v>
      </c>
      <c r="BD52" s="26"/>
      <c r="BE52" s="102">
        <f t="shared" si="7"/>
        <v>8</v>
      </c>
      <c r="BF52" s="102"/>
      <c r="BG52" s="25"/>
      <c r="BH52" s="25"/>
      <c r="BI52" s="25"/>
      <c r="BJ52" s="26"/>
      <c r="BK52" s="26"/>
      <c r="BL52" s="140"/>
      <c r="BM52" s="26"/>
      <c r="BN52" s="338">
        <f t="shared" si="8"/>
        <v>168</v>
      </c>
      <c r="BO52" s="142">
        <f t="shared" si="9"/>
        <v>7.304347826086956</v>
      </c>
      <c r="BP52" s="97" t="str">
        <f t="shared" si="0"/>
        <v>Kh¸</v>
      </c>
      <c r="BT52" s="359">
        <v>168</v>
      </c>
      <c r="BU52" s="161">
        <v>46</v>
      </c>
      <c r="BV52" s="130">
        <f t="shared" si="10"/>
        <v>7.304347826086956</v>
      </c>
    </row>
    <row r="53" spans="1:74" ht="15" customHeight="1">
      <c r="A53" s="20">
        <v>47</v>
      </c>
      <c r="B53" s="21">
        <v>47</v>
      </c>
      <c r="C53" s="22" t="s">
        <v>10</v>
      </c>
      <c r="D53" s="23" t="s">
        <v>41</v>
      </c>
      <c r="E53" s="24"/>
      <c r="F53" s="25">
        <v>7</v>
      </c>
      <c r="G53" s="25">
        <v>7</v>
      </c>
      <c r="H53" s="25">
        <v>8</v>
      </c>
      <c r="I53" s="26"/>
      <c r="J53" s="102">
        <f t="shared" si="1"/>
        <v>8</v>
      </c>
      <c r="K53" s="102"/>
      <c r="L53" s="26">
        <v>8</v>
      </c>
      <c r="M53" s="26">
        <v>8</v>
      </c>
      <c r="N53" s="25">
        <v>7</v>
      </c>
      <c r="O53" s="25">
        <v>7</v>
      </c>
      <c r="P53" s="26">
        <v>9</v>
      </c>
      <c r="Q53" s="26"/>
      <c r="R53" s="102">
        <f t="shared" si="2"/>
        <v>9</v>
      </c>
      <c r="S53" s="102"/>
      <c r="T53" s="42">
        <v>7</v>
      </c>
      <c r="U53" s="25">
        <v>6</v>
      </c>
      <c r="V53" s="25">
        <v>6</v>
      </c>
      <c r="W53" s="26">
        <v>9</v>
      </c>
      <c r="X53" s="26"/>
      <c r="Y53" s="102">
        <f t="shared" si="3"/>
        <v>8</v>
      </c>
      <c r="Z53" s="102"/>
      <c r="AA53" s="25">
        <v>7</v>
      </c>
      <c r="AB53" s="25">
        <v>9</v>
      </c>
      <c r="AC53" s="25">
        <v>8</v>
      </c>
      <c r="AD53" s="26">
        <v>7</v>
      </c>
      <c r="AE53" s="26"/>
      <c r="AF53" s="102">
        <f t="shared" si="4"/>
        <v>7</v>
      </c>
      <c r="AG53" s="184"/>
      <c r="AH53" s="187"/>
      <c r="AI53" s="161">
        <v>47</v>
      </c>
      <c r="AJ53" s="25">
        <v>6</v>
      </c>
      <c r="AK53" s="25">
        <v>7</v>
      </c>
      <c r="AL53" s="26">
        <v>5</v>
      </c>
      <c r="AM53" s="26"/>
      <c r="AN53" s="102">
        <f t="shared" si="5"/>
        <v>5</v>
      </c>
      <c r="AO53" s="102"/>
      <c r="AP53" s="25">
        <v>7</v>
      </c>
      <c r="AQ53" s="25">
        <v>7</v>
      </c>
      <c r="AR53" s="25">
        <v>7</v>
      </c>
      <c r="AS53" s="25">
        <v>8</v>
      </c>
      <c r="AT53" s="41">
        <v>8</v>
      </c>
      <c r="AU53" s="41"/>
      <c r="AV53" s="101">
        <f t="shared" si="6"/>
        <v>8</v>
      </c>
      <c r="AW53" s="102"/>
      <c r="AX53" s="25">
        <v>8</v>
      </c>
      <c r="AY53" s="25">
        <v>9</v>
      </c>
      <c r="AZ53" s="25">
        <v>9</v>
      </c>
      <c r="BA53" s="25">
        <v>8</v>
      </c>
      <c r="BB53" s="25">
        <v>8</v>
      </c>
      <c r="BC53" s="26">
        <v>8</v>
      </c>
      <c r="BD53" s="26"/>
      <c r="BE53" s="102">
        <f t="shared" si="7"/>
        <v>8</v>
      </c>
      <c r="BF53" s="102"/>
      <c r="BG53" s="25"/>
      <c r="BH53" s="25"/>
      <c r="BI53" s="25"/>
      <c r="BJ53" s="26"/>
      <c r="BK53" s="26"/>
      <c r="BL53" s="140"/>
      <c r="BM53" s="26"/>
      <c r="BN53" s="338">
        <f t="shared" si="8"/>
        <v>179</v>
      </c>
      <c r="BO53" s="142">
        <f t="shared" si="9"/>
        <v>7.782608695652174</v>
      </c>
      <c r="BP53" s="97" t="str">
        <f t="shared" si="0"/>
        <v>Kh¸</v>
      </c>
      <c r="BT53" s="359">
        <v>179</v>
      </c>
      <c r="BU53" s="161">
        <v>47</v>
      </c>
      <c r="BV53" s="130">
        <f t="shared" si="10"/>
        <v>7.782608695652174</v>
      </c>
    </row>
    <row r="54" spans="1:74" ht="15" customHeight="1">
      <c r="A54" s="20">
        <v>48</v>
      </c>
      <c r="B54" s="21">
        <v>48</v>
      </c>
      <c r="C54" s="22" t="s">
        <v>101</v>
      </c>
      <c r="D54" s="23" t="s">
        <v>41</v>
      </c>
      <c r="E54" s="44"/>
      <c r="F54" s="26">
        <v>6</v>
      </c>
      <c r="G54" s="26">
        <v>6</v>
      </c>
      <c r="H54" s="26">
        <v>8</v>
      </c>
      <c r="I54" s="95"/>
      <c r="J54" s="102">
        <f t="shared" si="1"/>
        <v>7</v>
      </c>
      <c r="K54" s="102"/>
      <c r="L54" s="26">
        <v>7</v>
      </c>
      <c r="M54" s="26">
        <v>8</v>
      </c>
      <c r="N54" s="26">
        <v>8</v>
      </c>
      <c r="O54" s="26">
        <v>7</v>
      </c>
      <c r="P54" s="26">
        <v>7</v>
      </c>
      <c r="Q54" s="143"/>
      <c r="R54" s="102">
        <f t="shared" si="2"/>
        <v>7</v>
      </c>
      <c r="S54" s="102"/>
      <c r="T54" s="26">
        <v>5</v>
      </c>
      <c r="U54" s="26">
        <v>6</v>
      </c>
      <c r="V54" s="26">
        <v>6</v>
      </c>
      <c r="W54" s="26">
        <v>8</v>
      </c>
      <c r="X54" s="143"/>
      <c r="Y54" s="102">
        <f t="shared" si="3"/>
        <v>7</v>
      </c>
      <c r="Z54" s="102"/>
      <c r="AA54" s="26">
        <v>7</v>
      </c>
      <c r="AB54" s="26">
        <v>7</v>
      </c>
      <c r="AC54" s="26">
        <v>6</v>
      </c>
      <c r="AD54" s="26">
        <v>7</v>
      </c>
      <c r="AE54" s="143"/>
      <c r="AF54" s="102">
        <f t="shared" si="4"/>
        <v>7</v>
      </c>
      <c r="AG54" s="184"/>
      <c r="AH54" s="187"/>
      <c r="AI54" s="161">
        <v>48</v>
      </c>
      <c r="AJ54" s="95">
        <v>7</v>
      </c>
      <c r="AK54" s="95">
        <v>6</v>
      </c>
      <c r="AL54" s="95">
        <v>7</v>
      </c>
      <c r="AM54" s="95"/>
      <c r="AN54" s="102">
        <f t="shared" si="5"/>
        <v>7</v>
      </c>
      <c r="AO54" s="102"/>
      <c r="AP54" s="95">
        <v>7</v>
      </c>
      <c r="AQ54" s="95">
        <v>7</v>
      </c>
      <c r="AR54" s="95">
        <v>7</v>
      </c>
      <c r="AS54" s="95">
        <v>7</v>
      </c>
      <c r="AT54" s="95">
        <v>8</v>
      </c>
      <c r="AU54" s="95"/>
      <c r="AV54" s="101">
        <f t="shared" si="6"/>
        <v>8</v>
      </c>
      <c r="AW54" s="102"/>
      <c r="AX54" s="26">
        <v>9</v>
      </c>
      <c r="AY54" s="26">
        <v>7</v>
      </c>
      <c r="AZ54" s="26">
        <v>8</v>
      </c>
      <c r="BA54" s="26">
        <v>8</v>
      </c>
      <c r="BB54" s="26">
        <v>8</v>
      </c>
      <c r="BC54" s="26">
        <v>8</v>
      </c>
      <c r="BD54" s="143"/>
      <c r="BE54" s="102">
        <f t="shared" si="7"/>
        <v>8</v>
      </c>
      <c r="BF54" s="102"/>
      <c r="BG54" s="26"/>
      <c r="BH54" s="26"/>
      <c r="BI54" s="26"/>
      <c r="BJ54" s="26"/>
      <c r="BK54" s="143"/>
      <c r="BL54" s="95"/>
      <c r="BM54" s="26"/>
      <c r="BN54" s="338">
        <f t="shared" si="8"/>
        <v>170</v>
      </c>
      <c r="BO54" s="142">
        <f t="shared" si="9"/>
        <v>7.391304347826087</v>
      </c>
      <c r="BP54" s="97" t="str">
        <f t="shared" si="0"/>
        <v>Kh¸</v>
      </c>
      <c r="BT54" s="359">
        <v>170</v>
      </c>
      <c r="BU54" s="161">
        <v>48</v>
      </c>
      <c r="BV54" s="130">
        <f t="shared" si="10"/>
        <v>7.391304347826087</v>
      </c>
    </row>
    <row r="55" spans="1:74" ht="15" customHeight="1">
      <c r="A55" s="20">
        <v>49</v>
      </c>
      <c r="B55" s="21">
        <v>49</v>
      </c>
      <c r="C55" s="22" t="s">
        <v>30</v>
      </c>
      <c r="D55" s="23" t="s">
        <v>102</v>
      </c>
      <c r="E55" s="44"/>
      <c r="F55" s="26">
        <v>7</v>
      </c>
      <c r="G55" s="26">
        <v>6</v>
      </c>
      <c r="H55" s="40">
        <v>3</v>
      </c>
      <c r="I55" s="95">
        <v>5</v>
      </c>
      <c r="J55" s="104">
        <f t="shared" si="1"/>
        <v>4</v>
      </c>
      <c r="K55" s="102">
        <f>ROUND((SUM(F55:G55)/2*0.3+MAX(H55:I55)*0.7),0)</f>
        <v>5</v>
      </c>
      <c r="L55" s="26">
        <v>8</v>
      </c>
      <c r="M55" s="26">
        <v>8</v>
      </c>
      <c r="N55" s="26">
        <v>7</v>
      </c>
      <c r="O55" s="26">
        <v>7</v>
      </c>
      <c r="P55" s="26">
        <v>6</v>
      </c>
      <c r="Q55" s="143"/>
      <c r="R55" s="102">
        <f t="shared" si="2"/>
        <v>6</v>
      </c>
      <c r="S55" s="102"/>
      <c r="T55" s="144">
        <v>5</v>
      </c>
      <c r="U55" s="26">
        <v>6</v>
      </c>
      <c r="V55" s="26">
        <v>6</v>
      </c>
      <c r="W55" s="26">
        <v>8</v>
      </c>
      <c r="X55" s="143"/>
      <c r="Y55" s="102">
        <f t="shared" si="3"/>
        <v>7</v>
      </c>
      <c r="Z55" s="102"/>
      <c r="AA55" s="95">
        <v>5</v>
      </c>
      <c r="AB55" s="95">
        <v>6</v>
      </c>
      <c r="AC55" s="95">
        <v>5</v>
      </c>
      <c r="AD55" s="145">
        <v>4</v>
      </c>
      <c r="AE55" s="95">
        <v>5</v>
      </c>
      <c r="AF55" s="102">
        <f t="shared" si="4"/>
        <v>4</v>
      </c>
      <c r="AG55" s="184">
        <f>ROUND((SUM(AA55:AC55)/3*0.3+MAX(AD55:AE55)*0.7),0)</f>
        <v>5</v>
      </c>
      <c r="AH55" s="187"/>
      <c r="AI55" s="161">
        <v>49</v>
      </c>
      <c r="AJ55" s="95">
        <v>5</v>
      </c>
      <c r="AK55" s="95">
        <v>5</v>
      </c>
      <c r="AL55" s="95">
        <v>6</v>
      </c>
      <c r="AM55" s="95"/>
      <c r="AN55" s="102">
        <f t="shared" si="5"/>
        <v>6</v>
      </c>
      <c r="AO55" s="102"/>
      <c r="AP55" s="95">
        <v>6</v>
      </c>
      <c r="AQ55" s="95">
        <v>6</v>
      </c>
      <c r="AR55" s="95">
        <v>7</v>
      </c>
      <c r="AS55" s="95">
        <v>7</v>
      </c>
      <c r="AT55" s="95">
        <v>6</v>
      </c>
      <c r="AU55" s="95"/>
      <c r="AV55" s="101">
        <f t="shared" si="6"/>
        <v>6</v>
      </c>
      <c r="AW55" s="102"/>
      <c r="AX55" s="26">
        <v>7</v>
      </c>
      <c r="AY55" s="26">
        <v>8</v>
      </c>
      <c r="AZ55" s="26">
        <v>9</v>
      </c>
      <c r="BA55" s="26">
        <v>7</v>
      </c>
      <c r="BB55" s="26">
        <v>8</v>
      </c>
      <c r="BC55" s="26">
        <v>8</v>
      </c>
      <c r="BD55" s="143"/>
      <c r="BE55" s="102">
        <f t="shared" si="7"/>
        <v>8</v>
      </c>
      <c r="BF55" s="102"/>
      <c r="BG55" s="26"/>
      <c r="BH55" s="26"/>
      <c r="BI55" s="26"/>
      <c r="BJ55" s="26"/>
      <c r="BK55" s="143"/>
      <c r="BL55" s="95"/>
      <c r="BM55" s="26"/>
      <c r="BN55" s="338">
        <f t="shared" si="8"/>
        <v>146</v>
      </c>
      <c r="BO55" s="142">
        <f t="shared" si="9"/>
        <v>6.3478260869565215</v>
      </c>
      <c r="BP55" s="97" t="str">
        <f t="shared" si="0"/>
        <v>TBK</v>
      </c>
      <c r="BS55" t="s">
        <v>296</v>
      </c>
      <c r="BT55" s="359">
        <v>146</v>
      </c>
      <c r="BU55" s="161">
        <v>49</v>
      </c>
      <c r="BV55" s="130">
        <f t="shared" si="10"/>
        <v>6.3478260869565215</v>
      </c>
    </row>
    <row r="56" spans="1:74" ht="14.25" customHeight="1">
      <c r="A56" s="20">
        <v>50</v>
      </c>
      <c r="B56" s="21">
        <v>50</v>
      </c>
      <c r="C56" s="22" t="s">
        <v>11</v>
      </c>
      <c r="D56" s="23" t="s">
        <v>103</v>
      </c>
      <c r="E56" s="146"/>
      <c r="F56" s="95">
        <v>8</v>
      </c>
      <c r="G56" s="95">
        <v>7</v>
      </c>
      <c r="H56" s="95">
        <v>6</v>
      </c>
      <c r="I56" s="95"/>
      <c r="J56" s="102">
        <f t="shared" si="1"/>
        <v>6</v>
      </c>
      <c r="K56" s="102"/>
      <c r="L56" s="95">
        <v>8</v>
      </c>
      <c r="M56" s="95">
        <v>7</v>
      </c>
      <c r="N56" s="95">
        <v>8</v>
      </c>
      <c r="O56" s="95">
        <v>7</v>
      </c>
      <c r="P56" s="95">
        <v>7</v>
      </c>
      <c r="Q56" s="95"/>
      <c r="R56" s="102">
        <f t="shared" si="2"/>
        <v>7</v>
      </c>
      <c r="S56" s="102"/>
      <c r="T56" s="95">
        <v>7</v>
      </c>
      <c r="U56" s="95">
        <v>6</v>
      </c>
      <c r="V56" s="95">
        <v>5</v>
      </c>
      <c r="W56" s="95">
        <v>8</v>
      </c>
      <c r="X56" s="95"/>
      <c r="Y56" s="102">
        <f t="shared" si="3"/>
        <v>7</v>
      </c>
      <c r="Z56" s="102"/>
      <c r="AA56" s="95">
        <v>7</v>
      </c>
      <c r="AB56" s="95">
        <v>10</v>
      </c>
      <c r="AC56" s="95">
        <v>8</v>
      </c>
      <c r="AD56" s="95">
        <v>7</v>
      </c>
      <c r="AE56" s="95"/>
      <c r="AF56" s="102">
        <f t="shared" si="4"/>
        <v>7</v>
      </c>
      <c r="AG56" s="184"/>
      <c r="AH56" s="187"/>
      <c r="AI56" s="161">
        <v>50</v>
      </c>
      <c r="AJ56" s="95">
        <v>6</v>
      </c>
      <c r="AK56" s="95">
        <v>7</v>
      </c>
      <c r="AL56" s="95">
        <v>8</v>
      </c>
      <c r="AM56" s="95"/>
      <c r="AN56" s="102">
        <f t="shared" si="5"/>
        <v>8</v>
      </c>
      <c r="AO56" s="102"/>
      <c r="AP56" s="95">
        <v>7</v>
      </c>
      <c r="AQ56" s="95">
        <v>7</v>
      </c>
      <c r="AR56" s="95">
        <v>7</v>
      </c>
      <c r="AS56" s="95">
        <v>7</v>
      </c>
      <c r="AT56" s="95">
        <v>8</v>
      </c>
      <c r="AU56" s="95"/>
      <c r="AV56" s="101">
        <f t="shared" si="6"/>
        <v>8</v>
      </c>
      <c r="AW56" s="102"/>
      <c r="AX56" s="95">
        <v>8</v>
      </c>
      <c r="AY56" s="95">
        <v>9</v>
      </c>
      <c r="AZ56" s="95">
        <v>9</v>
      </c>
      <c r="BA56" s="95">
        <v>8</v>
      </c>
      <c r="BB56" s="95">
        <v>8</v>
      </c>
      <c r="BC56" s="95">
        <v>8</v>
      </c>
      <c r="BD56" s="95"/>
      <c r="BE56" s="102">
        <f t="shared" si="7"/>
        <v>8</v>
      </c>
      <c r="BF56" s="102"/>
      <c r="BG56" s="95"/>
      <c r="BH56" s="95"/>
      <c r="BI56" s="95"/>
      <c r="BJ56" s="95"/>
      <c r="BK56" s="95"/>
      <c r="BL56" s="95"/>
      <c r="BM56" s="95"/>
      <c r="BN56" s="338">
        <f t="shared" si="8"/>
        <v>170</v>
      </c>
      <c r="BO56" s="142">
        <f t="shared" si="9"/>
        <v>7.391304347826087</v>
      </c>
      <c r="BP56" s="97" t="str">
        <f t="shared" si="0"/>
        <v>Kh¸</v>
      </c>
      <c r="BT56" s="359">
        <v>170</v>
      </c>
      <c r="BU56" s="161">
        <v>50</v>
      </c>
      <c r="BV56" s="130">
        <f t="shared" si="10"/>
        <v>7.391304347826087</v>
      </c>
    </row>
    <row r="57" spans="1:74" ht="15.75">
      <c r="A57" s="20">
        <v>51</v>
      </c>
      <c r="B57" s="21">
        <v>51</v>
      </c>
      <c r="C57" s="22" t="s">
        <v>104</v>
      </c>
      <c r="D57" s="23" t="s">
        <v>43</v>
      </c>
      <c r="E57" s="146"/>
      <c r="F57" s="95">
        <v>8</v>
      </c>
      <c r="G57" s="95">
        <v>6</v>
      </c>
      <c r="H57" s="95">
        <v>7</v>
      </c>
      <c r="I57" s="95"/>
      <c r="J57" s="102">
        <f t="shared" si="1"/>
        <v>7</v>
      </c>
      <c r="K57" s="102"/>
      <c r="L57" s="95">
        <v>8</v>
      </c>
      <c r="M57" s="95">
        <v>7</v>
      </c>
      <c r="N57" s="95">
        <v>8</v>
      </c>
      <c r="O57" s="95">
        <v>7</v>
      </c>
      <c r="P57" s="95">
        <v>8</v>
      </c>
      <c r="Q57" s="95"/>
      <c r="R57" s="102">
        <f t="shared" si="2"/>
        <v>8</v>
      </c>
      <c r="S57" s="102"/>
      <c r="T57" s="95">
        <v>6</v>
      </c>
      <c r="U57" s="95">
        <v>6</v>
      </c>
      <c r="V57" s="95">
        <v>7</v>
      </c>
      <c r="W57" s="95">
        <v>7</v>
      </c>
      <c r="X57" s="95"/>
      <c r="Y57" s="102">
        <f t="shared" si="3"/>
        <v>7</v>
      </c>
      <c r="Z57" s="102"/>
      <c r="AA57" s="95">
        <v>6</v>
      </c>
      <c r="AB57" s="95">
        <v>8</v>
      </c>
      <c r="AC57" s="95">
        <v>8</v>
      </c>
      <c r="AD57" s="95">
        <v>5</v>
      </c>
      <c r="AE57" s="95"/>
      <c r="AF57" s="102">
        <f t="shared" si="4"/>
        <v>6</v>
      </c>
      <c r="AG57" s="184"/>
      <c r="AH57" s="187"/>
      <c r="AI57" s="161">
        <v>51</v>
      </c>
      <c r="AJ57" s="95">
        <v>5</v>
      </c>
      <c r="AK57" s="95">
        <v>6</v>
      </c>
      <c r="AL57" s="95">
        <v>6</v>
      </c>
      <c r="AM57" s="95"/>
      <c r="AN57" s="102">
        <f t="shared" si="5"/>
        <v>6</v>
      </c>
      <c r="AO57" s="102"/>
      <c r="AP57" s="95">
        <v>8</v>
      </c>
      <c r="AQ57" s="95">
        <v>8</v>
      </c>
      <c r="AR57" s="95">
        <v>7</v>
      </c>
      <c r="AS57" s="95">
        <v>8</v>
      </c>
      <c r="AT57" s="95">
        <v>7</v>
      </c>
      <c r="AU57" s="95"/>
      <c r="AV57" s="101">
        <f t="shared" si="6"/>
        <v>7</v>
      </c>
      <c r="AW57" s="102"/>
      <c r="AX57" s="95">
        <v>9</v>
      </c>
      <c r="AY57" s="95">
        <v>8</v>
      </c>
      <c r="AZ57" s="95">
        <v>8</v>
      </c>
      <c r="BA57" s="95">
        <v>8</v>
      </c>
      <c r="BB57" s="95">
        <v>8</v>
      </c>
      <c r="BC57" s="95">
        <v>9</v>
      </c>
      <c r="BD57" s="95"/>
      <c r="BE57" s="102">
        <f t="shared" si="7"/>
        <v>9</v>
      </c>
      <c r="BF57" s="102"/>
      <c r="BG57" s="95"/>
      <c r="BH57" s="95"/>
      <c r="BI57" s="95"/>
      <c r="BJ57" s="95"/>
      <c r="BK57" s="95"/>
      <c r="BL57" s="95"/>
      <c r="BM57" s="95"/>
      <c r="BN57" s="338">
        <f t="shared" si="8"/>
        <v>170</v>
      </c>
      <c r="BO57" s="142">
        <f t="shared" si="9"/>
        <v>7.391304347826087</v>
      </c>
      <c r="BP57" s="97" t="str">
        <f t="shared" si="0"/>
        <v>Kh¸</v>
      </c>
      <c r="BT57" s="359">
        <v>170</v>
      </c>
      <c r="BU57" s="161">
        <v>51</v>
      </c>
      <c r="BV57" s="130">
        <f t="shared" si="10"/>
        <v>7.391304347826087</v>
      </c>
    </row>
    <row r="58" spans="1:74" ht="15" customHeight="1">
      <c r="A58" s="28">
        <v>52</v>
      </c>
      <c r="B58" s="29">
        <v>52</v>
      </c>
      <c r="C58" s="48" t="s">
        <v>13</v>
      </c>
      <c r="D58" s="30" t="s">
        <v>43</v>
      </c>
      <c r="E58" s="147"/>
      <c r="F58" s="31">
        <v>8</v>
      </c>
      <c r="G58" s="31">
        <v>8</v>
      </c>
      <c r="H58" s="31">
        <v>6</v>
      </c>
      <c r="I58" s="31"/>
      <c r="J58" s="103">
        <f t="shared" si="1"/>
        <v>7</v>
      </c>
      <c r="K58" s="103"/>
      <c r="L58" s="31">
        <v>7</v>
      </c>
      <c r="M58" s="31">
        <v>8</v>
      </c>
      <c r="N58" s="31">
        <v>8</v>
      </c>
      <c r="O58" s="31">
        <v>7</v>
      </c>
      <c r="P58" s="31">
        <v>8</v>
      </c>
      <c r="Q58" s="31"/>
      <c r="R58" s="103">
        <f t="shared" si="2"/>
        <v>8</v>
      </c>
      <c r="S58" s="103"/>
      <c r="T58" s="31">
        <v>6</v>
      </c>
      <c r="U58" s="31">
        <v>6</v>
      </c>
      <c r="V58" s="31">
        <v>7</v>
      </c>
      <c r="W58" s="31">
        <v>8</v>
      </c>
      <c r="X58" s="31"/>
      <c r="Y58" s="103">
        <f t="shared" si="3"/>
        <v>8</v>
      </c>
      <c r="Z58" s="103"/>
      <c r="AA58" s="31">
        <v>8</v>
      </c>
      <c r="AB58" s="31">
        <v>7</v>
      </c>
      <c r="AC58" s="31">
        <v>7</v>
      </c>
      <c r="AD58" s="31">
        <v>7</v>
      </c>
      <c r="AE58" s="31"/>
      <c r="AF58" s="103">
        <f t="shared" si="4"/>
        <v>7</v>
      </c>
      <c r="AG58" s="185"/>
      <c r="AH58" s="187"/>
      <c r="AI58" s="162">
        <v>52</v>
      </c>
      <c r="AJ58" s="31">
        <v>7</v>
      </c>
      <c r="AK58" s="31">
        <v>8</v>
      </c>
      <c r="AL58" s="31">
        <v>6</v>
      </c>
      <c r="AM58" s="31"/>
      <c r="AN58" s="103">
        <f t="shared" si="5"/>
        <v>6</v>
      </c>
      <c r="AO58" s="103"/>
      <c r="AP58" s="31">
        <v>8</v>
      </c>
      <c r="AQ58" s="31">
        <v>8</v>
      </c>
      <c r="AR58" s="31">
        <v>8</v>
      </c>
      <c r="AS58" s="31">
        <v>7</v>
      </c>
      <c r="AT58" s="31">
        <v>8</v>
      </c>
      <c r="AU58" s="31"/>
      <c r="AV58" s="101">
        <f t="shared" si="6"/>
        <v>8</v>
      </c>
      <c r="AW58" s="103"/>
      <c r="AX58" s="31">
        <v>7</v>
      </c>
      <c r="AY58" s="31">
        <v>8</v>
      </c>
      <c r="AZ58" s="31">
        <v>8</v>
      </c>
      <c r="BA58" s="31">
        <v>8</v>
      </c>
      <c r="BB58" s="31">
        <v>8</v>
      </c>
      <c r="BC58" s="31">
        <v>9</v>
      </c>
      <c r="BD58" s="31"/>
      <c r="BE58" s="103">
        <f t="shared" si="7"/>
        <v>9</v>
      </c>
      <c r="BF58" s="103"/>
      <c r="BG58" s="31"/>
      <c r="BH58" s="31"/>
      <c r="BI58" s="31"/>
      <c r="BJ58" s="31"/>
      <c r="BK58" s="31"/>
      <c r="BL58" s="31"/>
      <c r="BM58" s="31"/>
      <c r="BN58" s="339">
        <f t="shared" si="8"/>
        <v>180</v>
      </c>
      <c r="BO58" s="149">
        <f t="shared" si="9"/>
        <v>7.826086956521739</v>
      </c>
      <c r="BP58" s="150" t="str">
        <f t="shared" si="0"/>
        <v>Kh¸</v>
      </c>
      <c r="BT58" s="359">
        <v>180</v>
      </c>
      <c r="BU58" s="162">
        <v>52</v>
      </c>
      <c r="BV58" s="130">
        <f t="shared" si="10"/>
        <v>7.826086956521739</v>
      </c>
    </row>
    <row r="59" spans="1:74" ht="15" customHeight="1">
      <c r="A59" s="132"/>
      <c r="B59" s="133"/>
      <c r="C59" s="134"/>
      <c r="D59" s="134"/>
      <c r="F59" s="12"/>
      <c r="G59" s="12"/>
      <c r="H59" s="12"/>
      <c r="I59" s="12"/>
      <c r="J59" s="135"/>
      <c r="K59" s="135"/>
      <c r="L59" s="12"/>
      <c r="M59" s="12"/>
      <c r="N59" s="12"/>
      <c r="O59" s="12"/>
      <c r="P59" s="12"/>
      <c r="Q59" s="12"/>
      <c r="R59" s="135"/>
      <c r="S59" s="135"/>
      <c r="T59" s="12"/>
      <c r="U59" s="12"/>
      <c r="V59" s="12"/>
      <c r="W59" s="12"/>
      <c r="X59" s="12"/>
      <c r="Y59" s="135"/>
      <c r="Z59" s="135"/>
      <c r="AA59" s="12"/>
      <c r="AB59" s="12"/>
      <c r="AC59" s="12"/>
      <c r="AD59" s="12"/>
      <c r="AE59" s="12"/>
      <c r="AF59" s="135"/>
      <c r="AG59" s="135"/>
      <c r="AH59" s="135"/>
      <c r="AI59" s="203"/>
      <c r="AJ59" s="12"/>
      <c r="AK59" s="12"/>
      <c r="AL59" s="12"/>
      <c r="AM59" s="12"/>
      <c r="AN59" s="135"/>
      <c r="AO59" s="135"/>
      <c r="AP59" s="12"/>
      <c r="AQ59" s="12"/>
      <c r="AR59" s="12"/>
      <c r="AS59" s="12"/>
      <c r="AT59" s="12"/>
      <c r="AU59" s="12"/>
      <c r="AV59" s="135"/>
      <c r="AW59" s="135"/>
      <c r="AX59" s="12"/>
      <c r="AY59" s="12"/>
      <c r="AZ59" s="12"/>
      <c r="BA59" s="12"/>
      <c r="BB59" s="12"/>
      <c r="BC59" s="12"/>
      <c r="BD59" s="12"/>
      <c r="BE59" s="135"/>
      <c r="BF59" s="135"/>
      <c r="BG59" s="12"/>
      <c r="BH59" s="12"/>
      <c r="BI59" s="12"/>
      <c r="BJ59" s="12"/>
      <c r="BK59" s="12"/>
      <c r="BL59" s="12"/>
      <c r="BM59" s="12"/>
      <c r="BN59" s="136"/>
      <c r="BO59" s="137"/>
      <c r="BP59" s="138"/>
      <c r="BU59" s="203"/>
      <c r="BV59" s="137"/>
    </row>
    <row r="60" spans="30:63" ht="15">
      <c r="AD60" s="57"/>
      <c r="AE60" s="57"/>
      <c r="AF60" s="88"/>
      <c r="AK60" s="57"/>
      <c r="AL60" s="88" t="s">
        <v>191</v>
      </c>
      <c r="AQ60" s="151">
        <f>COUNTIF(BP7:BP58,"XS")</f>
        <v>0</v>
      </c>
      <c r="AR60" t="s">
        <v>188</v>
      </c>
      <c r="AT60" s="152">
        <f>COUNTIF(BP7:BP58,"SX")/52</f>
        <v>0</v>
      </c>
      <c r="AV60" s="88" t="s">
        <v>181</v>
      </c>
      <c r="AY60" s="151">
        <f>COUNTIF(BP7:BP58,"Giái")</f>
        <v>8</v>
      </c>
      <c r="AZ60" t="s">
        <v>188</v>
      </c>
      <c r="BA60" s="614">
        <f>COUNTIF(BP7:BP58,"Giái")/52</f>
        <v>0.15384615384615385</v>
      </c>
      <c r="BB60" s="615"/>
      <c r="BE60" s="88" t="s">
        <v>182</v>
      </c>
      <c r="BH60" s="151">
        <f>COUNTIF(BP7:BP58,"Kh¸")</f>
        <v>35</v>
      </c>
      <c r="BI60" t="s">
        <v>188</v>
      </c>
      <c r="BJ60" s="616">
        <f>COUNTIF(BP7:BP58,"Kh¸")/52</f>
        <v>0.6730769230769231</v>
      </c>
      <c r="BK60" s="615"/>
    </row>
    <row r="61" spans="30:73" ht="15" customHeight="1">
      <c r="AD61" s="57"/>
      <c r="AE61" s="612"/>
      <c r="AF61" s="613"/>
      <c r="AG61" s="613"/>
      <c r="AH61" s="613"/>
      <c r="AI61" s="613"/>
      <c r="AJ61" s="613"/>
      <c r="AK61" s="612" t="s">
        <v>192</v>
      </c>
      <c r="AL61" s="613"/>
      <c r="AM61" s="613"/>
      <c r="AN61" s="613"/>
      <c r="AO61" s="613"/>
      <c r="AP61" s="613"/>
      <c r="AQ61" s="151">
        <f>COUNTIF(BP7:BP58,"TBK")</f>
        <v>9</v>
      </c>
      <c r="AR61" t="s">
        <v>188</v>
      </c>
      <c r="AS61" s="616">
        <f>COUNTIF(BP7:BP58,"TBK")/52</f>
        <v>0.17307692307692307</v>
      </c>
      <c r="AT61" s="617"/>
      <c r="AV61" s="88" t="s">
        <v>193</v>
      </c>
      <c r="AW61" s="157"/>
      <c r="AX61" s="157"/>
      <c r="AY61" s="151">
        <f>COUNTIF(BP7:BP58,"TB")</f>
        <v>0</v>
      </c>
      <c r="AZ61" t="s">
        <v>188</v>
      </c>
      <c r="BB61" s="158">
        <f>COUNTIF(BP7:BP58,"TB")/52</f>
        <v>0</v>
      </c>
      <c r="BC61" s="159"/>
      <c r="BE61" s="88" t="s">
        <v>183</v>
      </c>
      <c r="BH61" s="151">
        <f>COUNTIF(BV7:BV58,"YÕu")</f>
        <v>0</v>
      </c>
      <c r="BI61" t="s">
        <v>188</v>
      </c>
      <c r="BJ61" s="618">
        <f>COUNTIF(BV7:BV58,"YÕu")/52</f>
        <v>0</v>
      </c>
      <c r="BK61" s="615"/>
      <c r="BU61"/>
    </row>
    <row r="62" spans="6:74" ht="12.75"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J62" s="57"/>
      <c r="AK62" s="57"/>
      <c r="AL62" s="57"/>
      <c r="AM62" s="57"/>
      <c r="AN62" s="57"/>
      <c r="AO62" s="57"/>
      <c r="AP62" s="57"/>
      <c r="AQ62" s="65"/>
      <c r="AR62" s="65"/>
      <c r="AS62" s="65"/>
      <c r="AT62" s="65"/>
      <c r="AU62" s="76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V62" s="57"/>
    </row>
    <row r="63" spans="3:65" ht="16.5">
      <c r="C63" s="27"/>
      <c r="D63" s="27"/>
      <c r="E63" s="27"/>
      <c r="F63" s="27"/>
      <c r="G63" s="27"/>
      <c r="H63" s="619"/>
      <c r="I63" s="620"/>
      <c r="AQ63" s="153" t="s">
        <v>184</v>
      </c>
      <c r="AR63" s="154"/>
      <c r="AS63" s="154"/>
      <c r="AT63" s="154"/>
      <c r="AU63" s="154"/>
      <c r="BJ63" s="153" t="s">
        <v>185</v>
      </c>
      <c r="BK63" s="153"/>
      <c r="BL63" s="153"/>
      <c r="BM63" s="153"/>
    </row>
    <row r="64" spans="44:47" ht="14.25">
      <c r="AR64" s="155"/>
      <c r="AS64" s="155"/>
      <c r="AT64" s="155"/>
      <c r="AU64" s="155"/>
    </row>
    <row r="66" spans="45:65" ht="15.75">
      <c r="AS66" s="117" t="s">
        <v>186</v>
      </c>
      <c r="BJ66" s="117" t="s">
        <v>187</v>
      </c>
      <c r="BK66" s="117"/>
      <c r="BL66" s="117"/>
      <c r="BM66" s="117"/>
    </row>
  </sheetData>
  <sheetProtection/>
  <autoFilter ref="A6:CE58"/>
  <mergeCells count="46">
    <mergeCell ref="H63:I63"/>
    <mergeCell ref="BP4:BP5"/>
    <mergeCell ref="AE61:AJ61"/>
    <mergeCell ref="AP4:AW4"/>
    <mergeCell ref="F4:K4"/>
    <mergeCell ref="T4:Z4"/>
    <mergeCell ref="AA4:AG4"/>
    <mergeCell ref="L4:S4"/>
    <mergeCell ref="P5:Q5"/>
    <mergeCell ref="R5:S5"/>
    <mergeCell ref="AF5:AG5"/>
    <mergeCell ref="AJ5:AK5"/>
    <mergeCell ref="AL5:AM5"/>
    <mergeCell ref="AN5:AO5"/>
    <mergeCell ref="C1:F1"/>
    <mergeCell ref="I1:AC1"/>
    <mergeCell ref="C2:E2"/>
    <mergeCell ref="I2:AC2"/>
    <mergeCell ref="F5:G5"/>
    <mergeCell ref="H5:I5"/>
    <mergeCell ref="J5:K5"/>
    <mergeCell ref="L5:O5"/>
    <mergeCell ref="T5:V5"/>
    <mergeCell ref="AJ4:AO4"/>
    <mergeCell ref="W5:X5"/>
    <mergeCell ref="Y5:Z5"/>
    <mergeCell ref="AA5:AC5"/>
    <mergeCell ref="AD5:AE5"/>
    <mergeCell ref="BO4:BO6"/>
    <mergeCell ref="AV5:AW5"/>
    <mergeCell ref="AX5:BB5"/>
    <mergeCell ref="BC5:BD5"/>
    <mergeCell ref="BE5:BF5"/>
    <mergeCell ref="AX4:BF4"/>
    <mergeCell ref="BG4:BM4"/>
    <mergeCell ref="BG5:BI5"/>
    <mergeCell ref="BJ5:BK5"/>
    <mergeCell ref="BL5:BM5"/>
    <mergeCell ref="BN4:BN6"/>
    <mergeCell ref="AK61:AP61"/>
    <mergeCell ref="BA60:BB60"/>
    <mergeCell ref="AS61:AT61"/>
    <mergeCell ref="BJ61:BK61"/>
    <mergeCell ref="BJ60:BK60"/>
    <mergeCell ref="AP5:AS5"/>
    <mergeCell ref="AT5:AU5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70"/>
  <sheetViews>
    <sheetView zoomScalePageLayoutView="0" workbookViewId="0" topLeftCell="AI1">
      <selection activeCell="BE1" sqref="BE1"/>
    </sheetView>
  </sheetViews>
  <sheetFormatPr defaultColWidth="3.75390625" defaultRowHeight="12.75"/>
  <cols>
    <col min="1" max="2" width="3.75390625" style="0" customWidth="1"/>
    <col min="3" max="3" width="16.875" style="0" customWidth="1"/>
    <col min="4" max="4" width="7.00390625" style="0" customWidth="1"/>
    <col min="5" max="5" width="0.12890625" style="0" hidden="1" customWidth="1"/>
    <col min="6" max="31" width="3.625" style="0" customWidth="1"/>
    <col min="32" max="32" width="3.375" style="0" customWidth="1"/>
    <col min="33" max="33" width="3.625" style="0" customWidth="1"/>
    <col min="34" max="35" width="3.625" style="12" customWidth="1"/>
    <col min="36" max="36" width="3.75390625" style="0" customWidth="1"/>
    <col min="37" max="65" width="3.625" style="0" customWidth="1"/>
    <col min="66" max="66" width="5.00390625" style="0" customWidth="1"/>
    <col min="67" max="68" width="4.375" style="0" customWidth="1"/>
    <col min="69" max="69" width="5.75390625" style="0" customWidth="1"/>
    <col min="70" max="71" width="3.75390625" style="0" customWidth="1"/>
    <col min="72" max="72" width="3.875" style="0" customWidth="1"/>
    <col min="73" max="73" width="3.75390625" style="0" customWidth="1"/>
    <col min="74" max="74" width="4.375" style="0" customWidth="1"/>
    <col min="75" max="75" width="3.75390625" style="0" customWidth="1"/>
    <col min="76" max="76" width="3.875" style="0" customWidth="1"/>
  </cols>
  <sheetData>
    <row r="1" spans="2:36" ht="19.5">
      <c r="B1" s="1"/>
      <c r="C1" s="587" t="s">
        <v>0</v>
      </c>
      <c r="D1" s="588"/>
      <c r="E1" s="588"/>
      <c r="F1" s="588"/>
      <c r="J1" s="589" t="s">
        <v>179</v>
      </c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J1" s="1"/>
    </row>
    <row r="2" spans="2:36" ht="15.75">
      <c r="B2" s="1"/>
      <c r="C2" s="588" t="s">
        <v>1</v>
      </c>
      <c r="D2" s="588"/>
      <c r="E2" s="588"/>
      <c r="J2" s="588" t="s">
        <v>257</v>
      </c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J2" s="1"/>
    </row>
    <row r="3" spans="2:68" ht="15.75">
      <c r="B3" s="1"/>
      <c r="C3" s="79"/>
      <c r="D3" s="79"/>
      <c r="E3" s="79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206"/>
      <c r="U3" s="206"/>
      <c r="V3" s="206"/>
      <c r="W3" s="206"/>
      <c r="X3" s="206"/>
      <c r="Y3" s="206"/>
      <c r="Z3" s="206"/>
      <c r="AA3" s="607"/>
      <c r="AB3" s="607"/>
      <c r="AC3" s="607"/>
      <c r="AD3" s="607"/>
      <c r="AE3" s="607"/>
      <c r="AF3" s="607"/>
      <c r="AG3" s="607"/>
      <c r="AH3" s="231"/>
      <c r="AI3" s="231"/>
      <c r="AJ3" s="1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7"/>
      <c r="BF3" s="607"/>
      <c r="BG3" s="607"/>
      <c r="BH3" s="607"/>
      <c r="BI3" s="607"/>
      <c r="BJ3" s="607"/>
      <c r="BK3" s="607"/>
      <c r="BL3" s="607"/>
      <c r="BM3" s="607"/>
      <c r="BN3" s="607"/>
      <c r="BO3" s="607"/>
      <c r="BP3" s="79"/>
    </row>
    <row r="4" spans="1:68" ht="23.25" customHeight="1">
      <c r="A4" s="582" t="s">
        <v>2</v>
      </c>
      <c r="B4" s="582" t="s">
        <v>52</v>
      </c>
      <c r="C4" s="584" t="s">
        <v>53</v>
      </c>
      <c r="D4" s="563" t="s">
        <v>5</v>
      </c>
      <c r="E4" s="2"/>
      <c r="F4" s="560" t="s">
        <v>258</v>
      </c>
      <c r="G4" s="561"/>
      <c r="H4" s="561"/>
      <c r="I4" s="561"/>
      <c r="J4" s="561"/>
      <c r="K4" s="561"/>
      <c r="L4" s="561"/>
      <c r="M4" s="562"/>
      <c r="N4" s="561" t="s">
        <v>259</v>
      </c>
      <c r="O4" s="561"/>
      <c r="P4" s="561"/>
      <c r="Q4" s="561"/>
      <c r="R4" s="561"/>
      <c r="S4" s="562"/>
      <c r="T4" s="623" t="s">
        <v>264</v>
      </c>
      <c r="U4" s="623"/>
      <c r="V4" s="623"/>
      <c r="W4" s="623"/>
      <c r="X4" s="623"/>
      <c r="Y4" s="623"/>
      <c r="Z4" s="624"/>
      <c r="AA4" s="561" t="s">
        <v>266</v>
      </c>
      <c r="AB4" s="561"/>
      <c r="AC4" s="561"/>
      <c r="AD4" s="561"/>
      <c r="AE4" s="561"/>
      <c r="AF4" s="561"/>
      <c r="AG4" s="561"/>
      <c r="AH4" s="177"/>
      <c r="AI4" s="232"/>
      <c r="AJ4" s="582" t="s">
        <v>52</v>
      </c>
      <c r="AK4" s="561" t="s">
        <v>260</v>
      </c>
      <c r="AL4" s="561"/>
      <c r="AM4" s="561"/>
      <c r="AN4" s="561"/>
      <c r="AO4" s="561"/>
      <c r="AP4" s="561"/>
      <c r="AQ4" s="562"/>
      <c r="AR4" s="561" t="s">
        <v>261</v>
      </c>
      <c r="AS4" s="561"/>
      <c r="AT4" s="561"/>
      <c r="AU4" s="561"/>
      <c r="AV4" s="561"/>
      <c r="AW4" s="562"/>
      <c r="AX4" s="560" t="s">
        <v>263</v>
      </c>
      <c r="AY4" s="561"/>
      <c r="AZ4" s="561"/>
      <c r="BA4" s="561"/>
      <c r="BB4" s="561"/>
      <c r="BC4" s="561"/>
      <c r="BD4" s="561"/>
      <c r="BE4" s="562"/>
      <c r="BF4" s="604" t="s">
        <v>57</v>
      </c>
      <c r="BG4" s="605"/>
      <c r="BH4" s="605"/>
      <c r="BI4" s="605"/>
      <c r="BJ4" s="605"/>
      <c r="BK4" s="605"/>
      <c r="BL4" s="605"/>
      <c r="BM4" s="606"/>
      <c r="BN4" s="625" t="s">
        <v>265</v>
      </c>
      <c r="BO4" s="625"/>
      <c r="BP4" s="625" t="s">
        <v>55</v>
      </c>
    </row>
    <row r="5" spans="1:73" ht="21.75" customHeight="1">
      <c r="A5" s="583"/>
      <c r="B5" s="583"/>
      <c r="C5" s="585"/>
      <c r="D5" s="586"/>
      <c r="E5" s="5" t="s">
        <v>6</v>
      </c>
      <c r="F5" s="557" t="s">
        <v>47</v>
      </c>
      <c r="G5" s="559"/>
      <c r="H5" s="559"/>
      <c r="I5" s="559"/>
      <c r="J5" s="571" t="s">
        <v>48</v>
      </c>
      <c r="K5" s="572"/>
      <c r="L5" s="571" t="s">
        <v>49</v>
      </c>
      <c r="M5" s="572"/>
      <c r="N5" s="559" t="s">
        <v>47</v>
      </c>
      <c r="O5" s="559"/>
      <c r="P5" s="571" t="s">
        <v>48</v>
      </c>
      <c r="Q5" s="572"/>
      <c r="R5" s="571" t="s">
        <v>49</v>
      </c>
      <c r="S5" s="572"/>
      <c r="T5" s="559" t="s">
        <v>47</v>
      </c>
      <c r="U5" s="559"/>
      <c r="V5" s="559"/>
      <c r="W5" s="571" t="s">
        <v>48</v>
      </c>
      <c r="X5" s="572"/>
      <c r="Y5" s="571" t="s">
        <v>49</v>
      </c>
      <c r="Z5" s="572"/>
      <c r="AA5" s="559" t="s">
        <v>47</v>
      </c>
      <c r="AB5" s="559"/>
      <c r="AC5" s="559"/>
      <c r="AD5" s="571" t="s">
        <v>48</v>
      </c>
      <c r="AE5" s="572"/>
      <c r="AF5" s="571" t="s">
        <v>49</v>
      </c>
      <c r="AG5" s="573"/>
      <c r="AH5" s="178"/>
      <c r="AI5" s="233"/>
      <c r="AJ5" s="583"/>
      <c r="AK5" s="559" t="s">
        <v>47</v>
      </c>
      <c r="AL5" s="559"/>
      <c r="AM5" s="559"/>
      <c r="AN5" s="571" t="s">
        <v>48</v>
      </c>
      <c r="AO5" s="572"/>
      <c r="AP5" s="571" t="s">
        <v>49</v>
      </c>
      <c r="AQ5" s="572"/>
      <c r="AR5" s="559" t="s">
        <v>47</v>
      </c>
      <c r="AS5" s="559"/>
      <c r="AT5" s="571" t="s">
        <v>48</v>
      </c>
      <c r="AU5" s="572"/>
      <c r="AV5" s="571" t="s">
        <v>49</v>
      </c>
      <c r="AW5" s="572"/>
      <c r="AX5" s="571" t="s">
        <v>47</v>
      </c>
      <c r="AY5" s="573"/>
      <c r="AZ5" s="573"/>
      <c r="BA5" s="573"/>
      <c r="BB5" s="571" t="s">
        <v>48</v>
      </c>
      <c r="BC5" s="572"/>
      <c r="BD5" s="571" t="s">
        <v>49</v>
      </c>
      <c r="BE5" s="572"/>
      <c r="BF5" s="571" t="s">
        <v>47</v>
      </c>
      <c r="BG5" s="573"/>
      <c r="BH5" s="573"/>
      <c r="BI5" s="573"/>
      <c r="BJ5" s="571" t="s">
        <v>48</v>
      </c>
      <c r="BK5" s="572"/>
      <c r="BL5" s="571" t="s">
        <v>49</v>
      </c>
      <c r="BM5" s="572"/>
      <c r="BN5" s="627"/>
      <c r="BO5" s="627"/>
      <c r="BP5" s="626"/>
      <c r="BU5">
        <v>25</v>
      </c>
    </row>
    <row r="6" spans="1:68" ht="15">
      <c r="A6" s="592"/>
      <c r="B6" s="592"/>
      <c r="C6" s="593"/>
      <c r="D6" s="564"/>
      <c r="E6" s="6"/>
      <c r="F6" s="53" t="s">
        <v>44</v>
      </c>
      <c r="G6" s="54" t="s">
        <v>45</v>
      </c>
      <c r="H6" s="53" t="s">
        <v>46</v>
      </c>
      <c r="I6" s="53" t="s">
        <v>51</v>
      </c>
      <c r="J6" s="53" t="s">
        <v>44</v>
      </c>
      <c r="K6" s="54" t="s">
        <v>45</v>
      </c>
      <c r="L6" s="53" t="s">
        <v>44</v>
      </c>
      <c r="M6" s="54" t="s">
        <v>45</v>
      </c>
      <c r="N6" s="54" t="s">
        <v>44</v>
      </c>
      <c r="O6" s="53" t="s">
        <v>45</v>
      </c>
      <c r="P6" s="53" t="s">
        <v>44</v>
      </c>
      <c r="Q6" s="54" t="s">
        <v>45</v>
      </c>
      <c r="R6" s="53" t="s">
        <v>44</v>
      </c>
      <c r="S6" s="54" t="s">
        <v>45</v>
      </c>
      <c r="T6" s="54" t="s">
        <v>44</v>
      </c>
      <c r="U6" s="53" t="s">
        <v>45</v>
      </c>
      <c r="V6" s="53" t="s">
        <v>46</v>
      </c>
      <c r="W6" s="53" t="s">
        <v>44</v>
      </c>
      <c r="X6" s="54" t="s">
        <v>45</v>
      </c>
      <c r="Y6" s="53" t="s">
        <v>44</v>
      </c>
      <c r="Z6" s="54" t="s">
        <v>45</v>
      </c>
      <c r="AA6" s="54" t="s">
        <v>44</v>
      </c>
      <c r="AB6" s="53" t="s">
        <v>45</v>
      </c>
      <c r="AC6" s="53" t="s">
        <v>46</v>
      </c>
      <c r="AD6" s="53" t="s">
        <v>44</v>
      </c>
      <c r="AE6" s="54" t="s">
        <v>45</v>
      </c>
      <c r="AF6" s="53" t="s">
        <v>44</v>
      </c>
      <c r="AG6" s="229" t="s">
        <v>45</v>
      </c>
      <c r="AH6" s="237"/>
      <c r="AI6" s="234"/>
      <c r="AJ6" s="592"/>
      <c r="AK6" s="230" t="s">
        <v>44</v>
      </c>
      <c r="AL6" s="53" t="s">
        <v>45</v>
      </c>
      <c r="AM6" s="53" t="s">
        <v>46</v>
      </c>
      <c r="AN6" s="53" t="s">
        <v>44</v>
      </c>
      <c r="AO6" s="54" t="s">
        <v>45</v>
      </c>
      <c r="AP6" s="53" t="s">
        <v>44</v>
      </c>
      <c r="AQ6" s="54" t="s">
        <v>45</v>
      </c>
      <c r="AR6" s="55" t="s">
        <v>44</v>
      </c>
      <c r="AS6" s="55" t="s">
        <v>45</v>
      </c>
      <c r="AT6" s="53" t="s">
        <v>44</v>
      </c>
      <c r="AU6" s="54" t="s">
        <v>45</v>
      </c>
      <c r="AV6" s="53" t="s">
        <v>44</v>
      </c>
      <c r="AW6" s="54" t="s">
        <v>45</v>
      </c>
      <c r="AX6" s="53" t="s">
        <v>44</v>
      </c>
      <c r="AY6" s="54" t="s">
        <v>45</v>
      </c>
      <c r="AZ6" s="53" t="s">
        <v>46</v>
      </c>
      <c r="BA6" s="54" t="s">
        <v>51</v>
      </c>
      <c r="BB6" s="53" t="s">
        <v>44</v>
      </c>
      <c r="BC6" s="54" t="s">
        <v>45</v>
      </c>
      <c r="BD6" s="53" t="s">
        <v>44</v>
      </c>
      <c r="BE6" s="54" t="s">
        <v>45</v>
      </c>
      <c r="BF6" s="53" t="s">
        <v>44</v>
      </c>
      <c r="BG6" s="54" t="s">
        <v>45</v>
      </c>
      <c r="BH6" s="53" t="s">
        <v>46</v>
      </c>
      <c r="BI6" s="54" t="s">
        <v>51</v>
      </c>
      <c r="BJ6" s="53" t="s">
        <v>44</v>
      </c>
      <c r="BK6" s="54" t="s">
        <v>45</v>
      </c>
      <c r="BL6" s="53" t="s">
        <v>44</v>
      </c>
      <c r="BM6" s="54" t="s">
        <v>45</v>
      </c>
      <c r="BN6" s="53" t="s">
        <v>44</v>
      </c>
      <c r="BO6" s="54" t="s">
        <v>45</v>
      </c>
      <c r="BP6" s="56"/>
    </row>
    <row r="7" spans="1:76" ht="14.25">
      <c r="A7" s="164">
        <v>1</v>
      </c>
      <c r="B7" s="160">
        <v>1</v>
      </c>
      <c r="C7" s="214" t="s">
        <v>23</v>
      </c>
      <c r="D7" s="224" t="s">
        <v>267</v>
      </c>
      <c r="E7" s="215"/>
      <c r="F7" s="216">
        <v>7</v>
      </c>
      <c r="G7" s="216">
        <v>8</v>
      </c>
      <c r="H7" s="216">
        <v>7</v>
      </c>
      <c r="I7" s="216">
        <v>8</v>
      </c>
      <c r="J7" s="216">
        <v>8</v>
      </c>
      <c r="K7" s="216"/>
      <c r="L7" s="101">
        <f>ROUND(SUM(F7:I7)/4*0.3+J7*0.7,0)</f>
        <v>8</v>
      </c>
      <c r="M7" s="75"/>
      <c r="N7" s="60">
        <v>9</v>
      </c>
      <c r="O7" s="60">
        <v>7</v>
      </c>
      <c r="P7" s="216">
        <v>9</v>
      </c>
      <c r="Q7" s="217"/>
      <c r="R7" s="101">
        <f>ROUND(SUM(N7:O7)/2*0.3+P7*0.7,0)</f>
        <v>9</v>
      </c>
      <c r="S7" s="75"/>
      <c r="T7" s="75">
        <v>9</v>
      </c>
      <c r="U7" s="75">
        <v>7</v>
      </c>
      <c r="V7" s="75">
        <v>8</v>
      </c>
      <c r="W7" s="75">
        <v>8</v>
      </c>
      <c r="X7" s="75"/>
      <c r="Y7" s="101">
        <f>ROUND(SUM(T7:V7)/3*0.3+W7*0.7,0)</f>
        <v>8</v>
      </c>
      <c r="Z7" s="75"/>
      <c r="AA7" s="216">
        <v>5</v>
      </c>
      <c r="AB7" s="216">
        <v>7</v>
      </c>
      <c r="AC7" s="60">
        <v>8</v>
      </c>
      <c r="AD7" s="216">
        <v>8</v>
      </c>
      <c r="AE7" s="216"/>
      <c r="AF7" s="101">
        <f>ROUND(SUM(AA7:AC7)/3*0.3+AD7*0.7,0)</f>
        <v>8</v>
      </c>
      <c r="AG7" s="75"/>
      <c r="AH7" s="180"/>
      <c r="AI7" s="235"/>
      <c r="AJ7" s="160">
        <v>1</v>
      </c>
      <c r="AK7" s="75">
        <v>8</v>
      </c>
      <c r="AL7" s="75">
        <v>7</v>
      </c>
      <c r="AM7" s="75">
        <v>7</v>
      </c>
      <c r="AN7" s="75">
        <v>6</v>
      </c>
      <c r="AO7" s="75"/>
      <c r="AP7" s="101">
        <f>ROUND(SUM(AK7:AM7)/3*0.3+AN7*0.7,0)</f>
        <v>6</v>
      </c>
      <c r="AQ7" s="75"/>
      <c r="AR7" s="75">
        <v>7</v>
      </c>
      <c r="AS7" s="75">
        <v>8</v>
      </c>
      <c r="AT7" s="75">
        <v>8</v>
      </c>
      <c r="AU7" s="75"/>
      <c r="AV7" s="101">
        <f>ROUND(SUM(AR7:AS7)/2*0.3+AT7*0.7,0)</f>
        <v>8</v>
      </c>
      <c r="AW7" s="75"/>
      <c r="AX7" s="216">
        <v>6</v>
      </c>
      <c r="AY7" s="216">
        <v>7</v>
      </c>
      <c r="AZ7" s="60">
        <v>7</v>
      </c>
      <c r="BA7" s="60">
        <v>7</v>
      </c>
      <c r="BB7" s="216">
        <v>7</v>
      </c>
      <c r="BC7" s="216"/>
      <c r="BD7" s="101">
        <f>ROUND(SUM(AX7:BA7)/4*0.3+BB7*0.7,0)</f>
        <v>7</v>
      </c>
      <c r="BE7" s="75"/>
      <c r="BF7" s="216">
        <v>5</v>
      </c>
      <c r="BG7" s="60">
        <v>6</v>
      </c>
      <c r="BH7" s="60">
        <v>7</v>
      </c>
      <c r="BI7" s="60">
        <v>7</v>
      </c>
      <c r="BJ7" s="216">
        <v>7</v>
      </c>
      <c r="BK7" s="216"/>
      <c r="BL7" s="101">
        <f aca="true" t="shared" si="0" ref="BL7:BL34">ROUND(SUM(BF7:BI7)/4*0.3+BJ7*0.7,0)</f>
        <v>7</v>
      </c>
      <c r="BM7" s="101"/>
      <c r="BN7" s="256">
        <f>(L7*4+R7*2+Y7*3+AF7*3+AP7*3+AV7*2+BD7*4+BL7*4)/25</f>
        <v>7.52</v>
      </c>
      <c r="BO7" s="255">
        <f>(L7*4+R7*2+Y7*3+AF7*3+AP7*3+AV7*2+BD7*4+MAX(BL7:BM7)*4)/25</f>
        <v>7.52</v>
      </c>
      <c r="BP7" s="69" t="str">
        <f aca="true" t="shared" si="1" ref="BP7:BP61">IF(BO7&gt;=8,"Giái",IF(BO7&gt;=7,"Kh¸",IF(BO7&gt;=6,"TBK",IF(BO7&gt;=5,"TB",IF(BO7&gt;=4,"YÕu",IF(BO7&lt;4,"KÐm"))))))</f>
        <v>Kh¸</v>
      </c>
      <c r="BQ7" s="262"/>
      <c r="BS7" s="328">
        <f>(L7*4+R7*2+Y7*3+AF7*3+AP7*3+AV7*2+BD7*4+BL7*4)</f>
        <v>188</v>
      </c>
      <c r="BT7" s="19"/>
      <c r="BU7">
        <v>188</v>
      </c>
      <c r="BV7" s="329"/>
      <c r="BX7" s="19"/>
    </row>
    <row r="8" spans="1:76" ht="12.75">
      <c r="A8" s="165">
        <v>2</v>
      </c>
      <c r="B8" s="161">
        <v>2</v>
      </c>
      <c r="C8" s="218" t="s">
        <v>68</v>
      </c>
      <c r="D8" s="225" t="s">
        <v>69</v>
      </c>
      <c r="E8" s="219"/>
      <c r="F8" s="220">
        <v>6</v>
      </c>
      <c r="G8" s="220">
        <v>7</v>
      </c>
      <c r="H8" s="220">
        <v>8</v>
      </c>
      <c r="I8" s="220">
        <v>9</v>
      </c>
      <c r="J8" s="220">
        <v>8</v>
      </c>
      <c r="K8" s="220"/>
      <c r="L8" s="102">
        <f aca="true" t="shared" si="2" ref="L8:L61">ROUND(SUM(F8:I8)/4*0.3+J8*0.7,0)</f>
        <v>8</v>
      </c>
      <c r="M8" s="67"/>
      <c r="N8" s="41">
        <v>6</v>
      </c>
      <c r="O8" s="41">
        <v>9</v>
      </c>
      <c r="P8" s="220">
        <v>10</v>
      </c>
      <c r="Q8" s="220"/>
      <c r="R8" s="102">
        <f aca="true" t="shared" si="3" ref="R8:R61">ROUND(SUM(N8:O8)/2*0.3+P8*0.7,0)</f>
        <v>9</v>
      </c>
      <c r="S8" s="67"/>
      <c r="T8" s="67">
        <v>7</v>
      </c>
      <c r="U8" s="67">
        <v>7</v>
      </c>
      <c r="V8" s="67">
        <v>8</v>
      </c>
      <c r="W8" s="67">
        <v>8</v>
      </c>
      <c r="X8" s="67"/>
      <c r="Y8" s="102">
        <f aca="true" t="shared" si="4" ref="Y8:Y61">ROUND(SUM(T8:V8)/3*0.3+W8*0.7,0)</f>
        <v>8</v>
      </c>
      <c r="Z8" s="67"/>
      <c r="AA8" s="220">
        <v>7</v>
      </c>
      <c r="AB8" s="220">
        <v>6</v>
      </c>
      <c r="AC8" s="41">
        <v>6</v>
      </c>
      <c r="AD8" s="220">
        <v>8</v>
      </c>
      <c r="AE8" s="220"/>
      <c r="AF8" s="102">
        <f aca="true" t="shared" si="5" ref="AF8:AF61">ROUND(SUM(AA8:AC8)/3*0.3+AD8*0.7,0)</f>
        <v>8</v>
      </c>
      <c r="AG8" s="67"/>
      <c r="AH8" s="180"/>
      <c r="AI8" s="235"/>
      <c r="AJ8" s="161">
        <v>2</v>
      </c>
      <c r="AK8" s="67">
        <v>7</v>
      </c>
      <c r="AL8" s="67">
        <v>6</v>
      </c>
      <c r="AM8" s="67">
        <v>8</v>
      </c>
      <c r="AN8" s="67">
        <v>8</v>
      </c>
      <c r="AO8" s="67"/>
      <c r="AP8" s="102">
        <f aca="true" t="shared" si="6" ref="AP8:AP61">ROUND(SUM(AK8:AM8)/3*0.3+AN8*0.7,0)</f>
        <v>8</v>
      </c>
      <c r="AQ8" s="67"/>
      <c r="AR8" s="67">
        <v>8</v>
      </c>
      <c r="AS8" s="67">
        <v>8</v>
      </c>
      <c r="AT8" s="67">
        <v>6</v>
      </c>
      <c r="AU8" s="67"/>
      <c r="AV8" s="102">
        <f aca="true" t="shared" si="7" ref="AV8:AV61">ROUND(SUM(AR8:AS8)/2*0.3+AT8*0.7,0)</f>
        <v>7</v>
      </c>
      <c r="AW8" s="67"/>
      <c r="AX8" s="220">
        <v>7</v>
      </c>
      <c r="AY8" s="220">
        <v>7</v>
      </c>
      <c r="AZ8" s="41">
        <v>8</v>
      </c>
      <c r="BA8" s="41">
        <v>7</v>
      </c>
      <c r="BB8" s="220">
        <v>8</v>
      </c>
      <c r="BC8" s="220"/>
      <c r="BD8" s="102">
        <f aca="true" t="shared" si="8" ref="BD8:BD61">ROUND(SUM(AX8:BA8)/4*0.3+BB8*0.7,0)</f>
        <v>8</v>
      </c>
      <c r="BE8" s="67"/>
      <c r="BF8" s="220">
        <v>6</v>
      </c>
      <c r="BG8" s="41">
        <v>6</v>
      </c>
      <c r="BH8" s="41">
        <v>6</v>
      </c>
      <c r="BI8" s="41">
        <v>6</v>
      </c>
      <c r="BJ8" s="220">
        <v>6</v>
      </c>
      <c r="BK8" s="220"/>
      <c r="BL8" s="102">
        <f t="shared" si="0"/>
        <v>6</v>
      </c>
      <c r="BM8" s="102"/>
      <c r="BN8" s="256">
        <f aca="true" t="shared" si="9" ref="BN8:BN61">(L8*4+R8*2+Y8*3+AF8*3+AP8*3+AV8*2+BD8*4+BL8*4)/25</f>
        <v>7.68</v>
      </c>
      <c r="BO8" s="256">
        <f aca="true" t="shared" si="10" ref="BO8:BO34">(L8*4+R8*2+Y8*3+AF8*3+AP8*3+AV8*2+BD8*4+MAX(BL8:BM8)*4)/25</f>
        <v>7.68</v>
      </c>
      <c r="BP8" s="69" t="str">
        <f t="shared" si="1"/>
        <v>Kh¸</v>
      </c>
      <c r="BQ8" s="262"/>
      <c r="BS8" s="328">
        <f aca="true" t="shared" si="11" ref="BS8:BS61">(L8*4+R8*2+Y8*3+AF8*3+AP8*3+AV8*2+BD8*4+BL8*4)</f>
        <v>192</v>
      </c>
      <c r="BT8" s="19"/>
      <c r="BU8">
        <v>192</v>
      </c>
      <c r="BV8" s="329"/>
      <c r="BX8" s="19"/>
    </row>
    <row r="9" spans="1:76" ht="12.75">
      <c r="A9" s="165">
        <v>3</v>
      </c>
      <c r="B9" s="161">
        <v>3</v>
      </c>
      <c r="C9" s="218" t="s">
        <v>30</v>
      </c>
      <c r="D9" s="225" t="s">
        <v>22</v>
      </c>
      <c r="E9" s="219"/>
      <c r="F9" s="220">
        <v>5</v>
      </c>
      <c r="G9" s="220">
        <v>7</v>
      </c>
      <c r="H9" s="220">
        <v>6</v>
      </c>
      <c r="I9" s="220">
        <v>8</v>
      </c>
      <c r="J9" s="220">
        <v>9</v>
      </c>
      <c r="K9" s="220"/>
      <c r="L9" s="102">
        <f t="shared" si="2"/>
        <v>8</v>
      </c>
      <c r="M9" s="67"/>
      <c r="N9" s="41">
        <v>9</v>
      </c>
      <c r="O9" s="41">
        <v>7</v>
      </c>
      <c r="P9" s="220">
        <v>8</v>
      </c>
      <c r="Q9" s="220"/>
      <c r="R9" s="102">
        <f t="shared" si="3"/>
        <v>8</v>
      </c>
      <c r="S9" s="67"/>
      <c r="T9" s="67">
        <v>7</v>
      </c>
      <c r="U9" s="67">
        <v>8</v>
      </c>
      <c r="V9" s="67">
        <v>7</v>
      </c>
      <c r="W9" s="67">
        <v>9</v>
      </c>
      <c r="X9" s="67"/>
      <c r="Y9" s="102">
        <f t="shared" si="4"/>
        <v>9</v>
      </c>
      <c r="Z9" s="67"/>
      <c r="AA9" s="220">
        <v>5</v>
      </c>
      <c r="AB9" s="220">
        <v>7</v>
      </c>
      <c r="AC9" s="41">
        <v>7</v>
      </c>
      <c r="AD9" s="220">
        <v>7</v>
      </c>
      <c r="AE9" s="220"/>
      <c r="AF9" s="102">
        <f t="shared" si="5"/>
        <v>7</v>
      </c>
      <c r="AG9" s="67"/>
      <c r="AH9" s="180"/>
      <c r="AI9" s="235"/>
      <c r="AJ9" s="161">
        <v>3</v>
      </c>
      <c r="AK9" s="67">
        <v>8</v>
      </c>
      <c r="AL9" s="67">
        <v>7</v>
      </c>
      <c r="AM9" s="67">
        <v>6</v>
      </c>
      <c r="AN9" s="67">
        <v>7</v>
      </c>
      <c r="AO9" s="67"/>
      <c r="AP9" s="102">
        <f t="shared" si="6"/>
        <v>7</v>
      </c>
      <c r="AQ9" s="67"/>
      <c r="AR9" s="67">
        <v>8</v>
      </c>
      <c r="AS9" s="67">
        <v>7</v>
      </c>
      <c r="AT9" s="67">
        <v>8</v>
      </c>
      <c r="AU9" s="67"/>
      <c r="AV9" s="102">
        <f t="shared" si="7"/>
        <v>8</v>
      </c>
      <c r="AW9" s="67"/>
      <c r="AX9" s="220">
        <v>8</v>
      </c>
      <c r="AY9" s="220">
        <v>7</v>
      </c>
      <c r="AZ9" s="41">
        <v>8</v>
      </c>
      <c r="BA9" s="41">
        <v>7</v>
      </c>
      <c r="BB9" s="220">
        <v>7</v>
      </c>
      <c r="BC9" s="220"/>
      <c r="BD9" s="102">
        <f t="shared" si="8"/>
        <v>7</v>
      </c>
      <c r="BE9" s="67"/>
      <c r="BF9" s="220">
        <v>6</v>
      </c>
      <c r="BG9" s="41">
        <v>5</v>
      </c>
      <c r="BH9" s="41">
        <v>6</v>
      </c>
      <c r="BI9" s="41">
        <v>6</v>
      </c>
      <c r="BJ9" s="220">
        <v>6</v>
      </c>
      <c r="BK9" s="220"/>
      <c r="BL9" s="102">
        <f t="shared" si="0"/>
        <v>6</v>
      </c>
      <c r="BM9" s="102"/>
      <c r="BN9" s="256">
        <f t="shared" si="9"/>
        <v>7.4</v>
      </c>
      <c r="BO9" s="256">
        <f t="shared" si="10"/>
        <v>7.4</v>
      </c>
      <c r="BP9" s="69" t="str">
        <f t="shared" si="1"/>
        <v>Kh¸</v>
      </c>
      <c r="BQ9" s="262"/>
      <c r="BS9" s="328">
        <f t="shared" si="11"/>
        <v>185</v>
      </c>
      <c r="BT9" s="19"/>
      <c r="BU9">
        <v>185</v>
      </c>
      <c r="BV9" s="329"/>
      <c r="BX9" s="19"/>
    </row>
    <row r="10" spans="1:76" ht="12.75">
      <c r="A10" s="165">
        <v>4</v>
      </c>
      <c r="B10" s="161">
        <v>4</v>
      </c>
      <c r="C10" s="218" t="s">
        <v>30</v>
      </c>
      <c r="D10" s="225" t="s">
        <v>70</v>
      </c>
      <c r="E10" s="219"/>
      <c r="F10" s="220">
        <v>6</v>
      </c>
      <c r="G10" s="220">
        <v>6</v>
      </c>
      <c r="H10" s="220">
        <v>7</v>
      </c>
      <c r="I10" s="220">
        <v>9</v>
      </c>
      <c r="J10" s="220">
        <v>9</v>
      </c>
      <c r="K10" s="220"/>
      <c r="L10" s="102">
        <f t="shared" si="2"/>
        <v>8</v>
      </c>
      <c r="M10" s="67"/>
      <c r="N10" s="41">
        <v>8</v>
      </c>
      <c r="O10" s="41">
        <v>9</v>
      </c>
      <c r="P10" s="220">
        <v>9</v>
      </c>
      <c r="Q10" s="220"/>
      <c r="R10" s="102">
        <f t="shared" si="3"/>
        <v>9</v>
      </c>
      <c r="S10" s="67"/>
      <c r="T10" s="67">
        <v>9</v>
      </c>
      <c r="U10" s="67">
        <v>8</v>
      </c>
      <c r="V10" s="67">
        <v>8</v>
      </c>
      <c r="W10" s="67">
        <v>8</v>
      </c>
      <c r="X10" s="67"/>
      <c r="Y10" s="102">
        <f t="shared" si="4"/>
        <v>8</v>
      </c>
      <c r="Z10" s="67"/>
      <c r="AA10" s="220">
        <v>7</v>
      </c>
      <c r="AB10" s="220">
        <v>7</v>
      </c>
      <c r="AC10" s="41">
        <v>7</v>
      </c>
      <c r="AD10" s="220">
        <v>9</v>
      </c>
      <c r="AE10" s="220"/>
      <c r="AF10" s="102">
        <f t="shared" si="5"/>
        <v>8</v>
      </c>
      <c r="AG10" s="67"/>
      <c r="AH10" s="180"/>
      <c r="AI10" s="235"/>
      <c r="AJ10" s="161">
        <v>4</v>
      </c>
      <c r="AK10" s="67">
        <v>8</v>
      </c>
      <c r="AL10" s="67">
        <v>8</v>
      </c>
      <c r="AM10" s="67">
        <v>8</v>
      </c>
      <c r="AN10" s="67">
        <v>9</v>
      </c>
      <c r="AO10" s="67"/>
      <c r="AP10" s="102">
        <f t="shared" si="6"/>
        <v>9</v>
      </c>
      <c r="AQ10" s="67"/>
      <c r="AR10" s="67">
        <v>9</v>
      </c>
      <c r="AS10" s="67">
        <v>7</v>
      </c>
      <c r="AT10" s="67">
        <v>8</v>
      </c>
      <c r="AU10" s="67"/>
      <c r="AV10" s="102">
        <f t="shared" si="7"/>
        <v>8</v>
      </c>
      <c r="AW10" s="67"/>
      <c r="AX10" s="220">
        <v>7</v>
      </c>
      <c r="AY10" s="220">
        <v>7</v>
      </c>
      <c r="AZ10" s="41">
        <v>7</v>
      </c>
      <c r="BA10" s="41">
        <v>7</v>
      </c>
      <c r="BB10" s="220">
        <v>8</v>
      </c>
      <c r="BC10" s="220"/>
      <c r="BD10" s="102">
        <f t="shared" si="8"/>
        <v>8</v>
      </c>
      <c r="BE10" s="67"/>
      <c r="BF10" s="220">
        <v>6</v>
      </c>
      <c r="BG10" s="41">
        <v>6</v>
      </c>
      <c r="BH10" s="41">
        <v>7</v>
      </c>
      <c r="BI10" s="41">
        <v>7</v>
      </c>
      <c r="BJ10" s="220">
        <v>7</v>
      </c>
      <c r="BK10" s="220"/>
      <c r="BL10" s="102">
        <f t="shared" si="0"/>
        <v>7</v>
      </c>
      <c r="BM10" s="102"/>
      <c r="BN10" s="256">
        <f t="shared" si="9"/>
        <v>8.04</v>
      </c>
      <c r="BO10" s="256">
        <f t="shared" si="10"/>
        <v>8.04</v>
      </c>
      <c r="BP10" s="69" t="str">
        <f t="shared" si="1"/>
        <v>Giái</v>
      </c>
      <c r="BQ10" s="262"/>
      <c r="BS10" s="328">
        <f t="shared" si="11"/>
        <v>201</v>
      </c>
      <c r="BT10" s="359"/>
      <c r="BU10">
        <v>201</v>
      </c>
      <c r="BV10" s="329"/>
      <c r="BX10" s="19"/>
    </row>
    <row r="11" spans="1:76" ht="12.75">
      <c r="A11" s="165">
        <v>5</v>
      </c>
      <c r="B11" s="161">
        <v>5</v>
      </c>
      <c r="C11" s="218" t="s">
        <v>14</v>
      </c>
      <c r="D11" s="225" t="s">
        <v>7</v>
      </c>
      <c r="E11" s="219"/>
      <c r="F11" s="220">
        <v>7</v>
      </c>
      <c r="G11" s="220">
        <v>6</v>
      </c>
      <c r="H11" s="220">
        <v>9</v>
      </c>
      <c r="I11" s="220">
        <v>7</v>
      </c>
      <c r="J11" s="220">
        <v>9</v>
      </c>
      <c r="K11" s="220"/>
      <c r="L11" s="102">
        <f t="shared" si="2"/>
        <v>8</v>
      </c>
      <c r="M11" s="67"/>
      <c r="N11" s="41">
        <v>6</v>
      </c>
      <c r="O11" s="41">
        <v>7</v>
      </c>
      <c r="P11" s="220">
        <v>10</v>
      </c>
      <c r="Q11" s="220"/>
      <c r="R11" s="102">
        <f t="shared" si="3"/>
        <v>9</v>
      </c>
      <c r="S11" s="67"/>
      <c r="T11" s="67">
        <v>8</v>
      </c>
      <c r="U11" s="67">
        <v>8</v>
      </c>
      <c r="V11" s="67">
        <v>9</v>
      </c>
      <c r="W11" s="67">
        <v>9</v>
      </c>
      <c r="X11" s="67"/>
      <c r="Y11" s="102">
        <f t="shared" si="4"/>
        <v>9</v>
      </c>
      <c r="Z11" s="67"/>
      <c r="AA11" s="220">
        <v>8</v>
      </c>
      <c r="AB11" s="220">
        <v>6</v>
      </c>
      <c r="AC11" s="41">
        <v>6</v>
      </c>
      <c r="AD11" s="220">
        <v>8</v>
      </c>
      <c r="AE11" s="220"/>
      <c r="AF11" s="102">
        <f t="shared" si="5"/>
        <v>8</v>
      </c>
      <c r="AG11" s="67"/>
      <c r="AH11" s="180"/>
      <c r="AI11" s="235"/>
      <c r="AJ11" s="161">
        <v>5</v>
      </c>
      <c r="AK11" s="67">
        <v>8</v>
      </c>
      <c r="AL11" s="67">
        <v>8</v>
      </c>
      <c r="AM11" s="67">
        <v>8</v>
      </c>
      <c r="AN11" s="67">
        <v>8</v>
      </c>
      <c r="AO11" s="67"/>
      <c r="AP11" s="102">
        <f t="shared" si="6"/>
        <v>8</v>
      </c>
      <c r="AQ11" s="67"/>
      <c r="AR11" s="67">
        <v>7</v>
      </c>
      <c r="AS11" s="67">
        <v>8</v>
      </c>
      <c r="AT11" s="67">
        <v>7</v>
      </c>
      <c r="AU11" s="67"/>
      <c r="AV11" s="102">
        <f t="shared" si="7"/>
        <v>7</v>
      </c>
      <c r="AW11" s="67"/>
      <c r="AX11" s="220">
        <v>7</v>
      </c>
      <c r="AY11" s="220">
        <v>7</v>
      </c>
      <c r="AZ11" s="41">
        <v>8</v>
      </c>
      <c r="BA11" s="41">
        <v>8</v>
      </c>
      <c r="BB11" s="220">
        <v>7</v>
      </c>
      <c r="BC11" s="220"/>
      <c r="BD11" s="102">
        <f t="shared" si="8"/>
        <v>7</v>
      </c>
      <c r="BE11" s="67"/>
      <c r="BF11" s="220">
        <v>7</v>
      </c>
      <c r="BG11" s="41">
        <v>7</v>
      </c>
      <c r="BH11" s="41">
        <v>6</v>
      </c>
      <c r="BI11" s="41">
        <v>6</v>
      </c>
      <c r="BJ11" s="220">
        <v>6</v>
      </c>
      <c r="BK11" s="220"/>
      <c r="BL11" s="102">
        <f t="shared" si="0"/>
        <v>6</v>
      </c>
      <c r="BM11" s="102"/>
      <c r="BN11" s="256">
        <f t="shared" si="9"/>
        <v>7.64</v>
      </c>
      <c r="BO11" s="256">
        <f t="shared" si="10"/>
        <v>7.64</v>
      </c>
      <c r="BP11" s="69" t="str">
        <f t="shared" si="1"/>
        <v>Kh¸</v>
      </c>
      <c r="BQ11" s="262"/>
      <c r="BS11" s="328">
        <f t="shared" si="11"/>
        <v>191</v>
      </c>
      <c r="BT11" s="359"/>
      <c r="BU11">
        <v>191</v>
      </c>
      <c r="BV11" s="329"/>
      <c r="BX11" s="19" t="s">
        <v>296</v>
      </c>
    </row>
    <row r="12" spans="1:76" ht="12.75">
      <c r="A12" s="165">
        <v>6</v>
      </c>
      <c r="B12" s="161">
        <v>6</v>
      </c>
      <c r="C12" s="218" t="s">
        <v>30</v>
      </c>
      <c r="D12" s="225" t="s">
        <v>8</v>
      </c>
      <c r="E12" s="219"/>
      <c r="F12" s="220">
        <v>6</v>
      </c>
      <c r="G12" s="220">
        <v>7</v>
      </c>
      <c r="H12" s="220">
        <v>8</v>
      </c>
      <c r="I12" s="220">
        <v>8</v>
      </c>
      <c r="J12" s="220">
        <v>9</v>
      </c>
      <c r="K12" s="220"/>
      <c r="L12" s="102">
        <f t="shared" si="2"/>
        <v>8</v>
      </c>
      <c r="M12" s="67"/>
      <c r="N12" s="41">
        <v>7</v>
      </c>
      <c r="O12" s="41">
        <v>9</v>
      </c>
      <c r="P12" s="220">
        <v>8</v>
      </c>
      <c r="Q12" s="220"/>
      <c r="R12" s="102">
        <f t="shared" si="3"/>
        <v>8</v>
      </c>
      <c r="S12" s="67"/>
      <c r="T12" s="67">
        <v>9</v>
      </c>
      <c r="U12" s="67">
        <v>8</v>
      </c>
      <c r="V12" s="67">
        <v>8</v>
      </c>
      <c r="W12" s="67">
        <v>8</v>
      </c>
      <c r="X12" s="67"/>
      <c r="Y12" s="102">
        <f t="shared" si="4"/>
        <v>8</v>
      </c>
      <c r="Z12" s="67"/>
      <c r="AA12" s="220">
        <v>6</v>
      </c>
      <c r="AB12" s="220">
        <v>6</v>
      </c>
      <c r="AC12" s="41">
        <v>6</v>
      </c>
      <c r="AD12" s="220">
        <v>8</v>
      </c>
      <c r="AE12" s="220"/>
      <c r="AF12" s="102">
        <f t="shared" si="5"/>
        <v>7</v>
      </c>
      <c r="AG12" s="67"/>
      <c r="AH12" s="180"/>
      <c r="AI12" s="235"/>
      <c r="AJ12" s="161">
        <v>6</v>
      </c>
      <c r="AK12" s="67">
        <v>7</v>
      </c>
      <c r="AL12" s="67">
        <v>7</v>
      </c>
      <c r="AM12" s="67">
        <v>8</v>
      </c>
      <c r="AN12" s="67">
        <v>8</v>
      </c>
      <c r="AO12" s="67"/>
      <c r="AP12" s="102">
        <f t="shared" si="6"/>
        <v>8</v>
      </c>
      <c r="AQ12" s="67"/>
      <c r="AR12" s="67">
        <v>9</v>
      </c>
      <c r="AS12" s="67">
        <v>8</v>
      </c>
      <c r="AT12" s="67">
        <v>6</v>
      </c>
      <c r="AU12" s="67"/>
      <c r="AV12" s="102">
        <f t="shared" si="7"/>
        <v>7</v>
      </c>
      <c r="AW12" s="67"/>
      <c r="AX12" s="220">
        <v>7</v>
      </c>
      <c r="AY12" s="220">
        <v>7</v>
      </c>
      <c r="AZ12" s="41">
        <v>7</v>
      </c>
      <c r="BA12" s="41">
        <v>6</v>
      </c>
      <c r="BB12" s="220">
        <v>7</v>
      </c>
      <c r="BC12" s="220"/>
      <c r="BD12" s="102">
        <f t="shared" si="8"/>
        <v>7</v>
      </c>
      <c r="BE12" s="67"/>
      <c r="BF12" s="220">
        <v>6</v>
      </c>
      <c r="BG12" s="41">
        <v>6</v>
      </c>
      <c r="BH12" s="41">
        <v>7</v>
      </c>
      <c r="BI12" s="41">
        <v>7</v>
      </c>
      <c r="BJ12" s="220">
        <v>6</v>
      </c>
      <c r="BK12" s="220"/>
      <c r="BL12" s="102">
        <f t="shared" si="0"/>
        <v>6</v>
      </c>
      <c r="BM12" s="102"/>
      <c r="BN12" s="256">
        <f t="shared" si="9"/>
        <v>7.32</v>
      </c>
      <c r="BO12" s="256">
        <f t="shared" si="10"/>
        <v>7.32</v>
      </c>
      <c r="BP12" s="69" t="str">
        <f t="shared" si="1"/>
        <v>Kh¸</v>
      </c>
      <c r="BQ12" s="262"/>
      <c r="BS12" s="328">
        <f t="shared" si="11"/>
        <v>183</v>
      </c>
      <c r="BT12" s="359"/>
      <c r="BU12">
        <v>183</v>
      </c>
      <c r="BV12" s="329"/>
      <c r="BX12" s="19"/>
    </row>
    <row r="13" spans="1:76" ht="12.75">
      <c r="A13" s="165">
        <v>7</v>
      </c>
      <c r="B13" s="161">
        <v>7</v>
      </c>
      <c r="C13" s="218" t="s">
        <v>71</v>
      </c>
      <c r="D13" s="225" t="s">
        <v>8</v>
      </c>
      <c r="E13" s="219"/>
      <c r="F13" s="220">
        <v>8</v>
      </c>
      <c r="G13" s="220">
        <v>5</v>
      </c>
      <c r="H13" s="220">
        <v>9</v>
      </c>
      <c r="I13" s="220">
        <v>8</v>
      </c>
      <c r="J13" s="220">
        <v>8</v>
      </c>
      <c r="K13" s="220"/>
      <c r="L13" s="102">
        <f t="shared" si="2"/>
        <v>8</v>
      </c>
      <c r="M13" s="67"/>
      <c r="N13" s="41">
        <v>9</v>
      </c>
      <c r="O13" s="41">
        <v>9</v>
      </c>
      <c r="P13" s="220">
        <v>10</v>
      </c>
      <c r="Q13" s="220"/>
      <c r="R13" s="102">
        <f t="shared" si="3"/>
        <v>10</v>
      </c>
      <c r="S13" s="67"/>
      <c r="T13" s="67">
        <v>9</v>
      </c>
      <c r="U13" s="67">
        <v>9</v>
      </c>
      <c r="V13" s="67">
        <v>8</v>
      </c>
      <c r="W13" s="67">
        <v>9</v>
      </c>
      <c r="X13" s="67"/>
      <c r="Y13" s="102">
        <f t="shared" si="4"/>
        <v>9</v>
      </c>
      <c r="Z13" s="67"/>
      <c r="AA13" s="220">
        <v>6</v>
      </c>
      <c r="AB13" s="220">
        <v>7</v>
      </c>
      <c r="AC13" s="41">
        <v>8</v>
      </c>
      <c r="AD13" s="220">
        <v>9</v>
      </c>
      <c r="AE13" s="220"/>
      <c r="AF13" s="102">
        <f t="shared" si="5"/>
        <v>8</v>
      </c>
      <c r="AG13" s="67"/>
      <c r="AH13" s="180"/>
      <c r="AI13" s="235"/>
      <c r="AJ13" s="161">
        <v>7</v>
      </c>
      <c r="AK13" s="67">
        <v>8</v>
      </c>
      <c r="AL13" s="67">
        <v>8</v>
      </c>
      <c r="AM13" s="67">
        <v>7</v>
      </c>
      <c r="AN13" s="67">
        <v>8</v>
      </c>
      <c r="AO13" s="67"/>
      <c r="AP13" s="102">
        <f t="shared" si="6"/>
        <v>8</v>
      </c>
      <c r="AQ13" s="67"/>
      <c r="AR13" s="67">
        <v>8</v>
      </c>
      <c r="AS13" s="67">
        <v>9</v>
      </c>
      <c r="AT13" s="67">
        <v>7</v>
      </c>
      <c r="AU13" s="67"/>
      <c r="AV13" s="102">
        <f t="shared" si="7"/>
        <v>7</v>
      </c>
      <c r="AW13" s="67"/>
      <c r="AX13" s="220">
        <v>6</v>
      </c>
      <c r="AY13" s="220">
        <v>7</v>
      </c>
      <c r="AZ13" s="41">
        <v>8</v>
      </c>
      <c r="BA13" s="41">
        <v>6</v>
      </c>
      <c r="BB13" s="220">
        <v>8</v>
      </c>
      <c r="BC13" s="220"/>
      <c r="BD13" s="102">
        <f t="shared" si="8"/>
        <v>8</v>
      </c>
      <c r="BE13" s="67"/>
      <c r="BF13" s="220">
        <v>6</v>
      </c>
      <c r="BG13" s="41">
        <v>6</v>
      </c>
      <c r="BH13" s="41">
        <v>7</v>
      </c>
      <c r="BI13" s="41">
        <v>7</v>
      </c>
      <c r="BJ13" s="261">
        <v>0</v>
      </c>
      <c r="BK13" s="220">
        <v>9</v>
      </c>
      <c r="BL13" s="102">
        <f t="shared" si="0"/>
        <v>2</v>
      </c>
      <c r="BM13" s="102">
        <f>ROUND(SUM(BF13:BI13)/4*0.3+BK13*0.7,0)</f>
        <v>8</v>
      </c>
      <c r="BN13" s="256">
        <f t="shared" si="9"/>
        <v>7.24</v>
      </c>
      <c r="BO13" s="256">
        <f t="shared" si="10"/>
        <v>8.2</v>
      </c>
      <c r="BP13" s="69" t="str">
        <f t="shared" si="1"/>
        <v>Giái</v>
      </c>
      <c r="BQ13" s="262"/>
      <c r="BS13" s="328">
        <f>(L13*4+R13*2+Y13*3+AF13*3+AP13*3+AV13*2+BD13*4+BM13*4)</f>
        <v>205</v>
      </c>
      <c r="BT13" s="359"/>
      <c r="BU13">
        <v>205</v>
      </c>
      <c r="BV13" s="329"/>
      <c r="BX13" s="19" t="s">
        <v>296</v>
      </c>
    </row>
    <row r="14" spans="1:74" ht="12.75">
      <c r="A14" s="165">
        <v>8</v>
      </c>
      <c r="B14" s="161">
        <v>8</v>
      </c>
      <c r="C14" s="218" t="s">
        <v>20</v>
      </c>
      <c r="D14" s="225" t="s">
        <v>9</v>
      </c>
      <c r="E14" s="219"/>
      <c r="F14" s="220">
        <v>8</v>
      </c>
      <c r="G14" s="220">
        <v>8</v>
      </c>
      <c r="H14" s="220">
        <v>7</v>
      </c>
      <c r="I14" s="220">
        <v>6</v>
      </c>
      <c r="J14" s="220">
        <v>9</v>
      </c>
      <c r="K14" s="220"/>
      <c r="L14" s="102">
        <f t="shared" si="2"/>
        <v>8</v>
      </c>
      <c r="M14" s="67"/>
      <c r="N14" s="41">
        <v>7</v>
      </c>
      <c r="O14" s="41">
        <v>9</v>
      </c>
      <c r="P14" s="220">
        <v>9</v>
      </c>
      <c r="Q14" s="220"/>
      <c r="R14" s="102">
        <f t="shared" si="3"/>
        <v>9</v>
      </c>
      <c r="S14" s="67"/>
      <c r="T14" s="67">
        <v>7</v>
      </c>
      <c r="U14" s="67">
        <v>8</v>
      </c>
      <c r="V14" s="67">
        <v>7</v>
      </c>
      <c r="W14" s="67">
        <v>9</v>
      </c>
      <c r="X14" s="67"/>
      <c r="Y14" s="102">
        <f t="shared" si="4"/>
        <v>9</v>
      </c>
      <c r="Z14" s="67"/>
      <c r="AA14" s="220">
        <v>6</v>
      </c>
      <c r="AB14" s="220">
        <v>7</v>
      </c>
      <c r="AC14" s="41">
        <v>8</v>
      </c>
      <c r="AD14" s="220">
        <v>6</v>
      </c>
      <c r="AE14" s="220"/>
      <c r="AF14" s="102">
        <f t="shared" si="5"/>
        <v>6</v>
      </c>
      <c r="AG14" s="67"/>
      <c r="AH14" s="180"/>
      <c r="AI14" s="235"/>
      <c r="AJ14" s="161">
        <v>8</v>
      </c>
      <c r="AK14" s="67">
        <v>8</v>
      </c>
      <c r="AL14" s="67">
        <v>8</v>
      </c>
      <c r="AM14" s="67">
        <v>7</v>
      </c>
      <c r="AN14" s="67">
        <v>7</v>
      </c>
      <c r="AO14" s="67"/>
      <c r="AP14" s="102">
        <f t="shared" si="6"/>
        <v>7</v>
      </c>
      <c r="AQ14" s="67"/>
      <c r="AR14" s="67">
        <v>8</v>
      </c>
      <c r="AS14" s="67">
        <v>7</v>
      </c>
      <c r="AT14" s="67">
        <v>7</v>
      </c>
      <c r="AU14" s="67"/>
      <c r="AV14" s="102">
        <f t="shared" si="7"/>
        <v>7</v>
      </c>
      <c r="AW14" s="67"/>
      <c r="AX14" s="220">
        <v>7</v>
      </c>
      <c r="AY14" s="220">
        <v>7</v>
      </c>
      <c r="AZ14" s="41">
        <v>7</v>
      </c>
      <c r="BA14" s="41">
        <v>7</v>
      </c>
      <c r="BB14" s="220">
        <v>8</v>
      </c>
      <c r="BC14" s="220"/>
      <c r="BD14" s="102">
        <f t="shared" si="8"/>
        <v>8</v>
      </c>
      <c r="BE14" s="67"/>
      <c r="BF14" s="220">
        <v>5</v>
      </c>
      <c r="BG14" s="41">
        <v>6</v>
      </c>
      <c r="BH14" s="41">
        <v>7</v>
      </c>
      <c r="BI14" s="41">
        <v>7</v>
      </c>
      <c r="BJ14" s="220">
        <v>7</v>
      </c>
      <c r="BK14" s="220"/>
      <c r="BL14" s="102">
        <f t="shared" si="0"/>
        <v>7</v>
      </c>
      <c r="BM14" s="101"/>
      <c r="BN14" s="256">
        <f t="shared" si="9"/>
        <v>7.6</v>
      </c>
      <c r="BO14" s="256">
        <f t="shared" si="10"/>
        <v>7.6</v>
      </c>
      <c r="BP14" s="69" t="str">
        <f t="shared" si="1"/>
        <v>Kh¸</v>
      </c>
      <c r="BQ14" s="262"/>
      <c r="BS14" s="328">
        <f t="shared" si="11"/>
        <v>190</v>
      </c>
      <c r="BT14" s="359"/>
      <c r="BU14">
        <v>190</v>
      </c>
      <c r="BV14" s="329"/>
    </row>
    <row r="15" spans="1:74" ht="12.75">
      <c r="A15" s="165">
        <v>9</v>
      </c>
      <c r="B15" s="161">
        <v>9</v>
      </c>
      <c r="C15" s="218" t="s">
        <v>72</v>
      </c>
      <c r="D15" s="225" t="s">
        <v>24</v>
      </c>
      <c r="E15" s="219"/>
      <c r="F15" s="220">
        <v>4</v>
      </c>
      <c r="G15" s="220">
        <v>6</v>
      </c>
      <c r="H15" s="220">
        <v>7</v>
      </c>
      <c r="I15" s="220">
        <v>9</v>
      </c>
      <c r="J15" s="220">
        <v>7</v>
      </c>
      <c r="K15" s="220"/>
      <c r="L15" s="102">
        <f t="shared" si="2"/>
        <v>7</v>
      </c>
      <c r="M15" s="67"/>
      <c r="N15" s="41">
        <v>9</v>
      </c>
      <c r="O15" s="41">
        <v>8</v>
      </c>
      <c r="P15" s="220">
        <v>8</v>
      </c>
      <c r="Q15" s="220"/>
      <c r="R15" s="102">
        <f t="shared" si="3"/>
        <v>8</v>
      </c>
      <c r="S15" s="67"/>
      <c r="T15" s="67">
        <v>9</v>
      </c>
      <c r="U15" s="67">
        <v>7</v>
      </c>
      <c r="V15" s="67">
        <v>7</v>
      </c>
      <c r="W15" s="67">
        <v>7</v>
      </c>
      <c r="X15" s="67"/>
      <c r="Y15" s="102">
        <f t="shared" si="4"/>
        <v>7</v>
      </c>
      <c r="Z15" s="67"/>
      <c r="AA15" s="220">
        <v>6</v>
      </c>
      <c r="AB15" s="220">
        <v>8</v>
      </c>
      <c r="AC15" s="41">
        <v>8</v>
      </c>
      <c r="AD15" s="220">
        <v>8</v>
      </c>
      <c r="AE15" s="220"/>
      <c r="AF15" s="102">
        <f t="shared" si="5"/>
        <v>8</v>
      </c>
      <c r="AG15" s="67"/>
      <c r="AH15" s="180"/>
      <c r="AI15" s="235"/>
      <c r="AJ15" s="161">
        <v>9</v>
      </c>
      <c r="AK15" s="67">
        <v>7</v>
      </c>
      <c r="AL15" s="67">
        <v>7</v>
      </c>
      <c r="AM15" s="67">
        <v>7</v>
      </c>
      <c r="AN15" s="67">
        <v>7</v>
      </c>
      <c r="AO15" s="67"/>
      <c r="AP15" s="102">
        <f t="shared" si="6"/>
        <v>7</v>
      </c>
      <c r="AQ15" s="67"/>
      <c r="AR15" s="67">
        <v>7</v>
      </c>
      <c r="AS15" s="67">
        <v>7</v>
      </c>
      <c r="AT15" s="67">
        <v>7</v>
      </c>
      <c r="AU15" s="67"/>
      <c r="AV15" s="102">
        <f t="shared" si="7"/>
        <v>7</v>
      </c>
      <c r="AW15" s="67"/>
      <c r="AX15" s="220">
        <v>7</v>
      </c>
      <c r="AY15" s="220">
        <v>7</v>
      </c>
      <c r="AZ15" s="41">
        <v>7</v>
      </c>
      <c r="BA15" s="41">
        <v>7</v>
      </c>
      <c r="BB15" s="220">
        <v>9</v>
      </c>
      <c r="BC15" s="220"/>
      <c r="BD15" s="102">
        <f t="shared" si="8"/>
        <v>8</v>
      </c>
      <c r="BE15" s="67"/>
      <c r="BF15" s="220">
        <v>6</v>
      </c>
      <c r="BG15" s="41">
        <v>7</v>
      </c>
      <c r="BH15" s="41">
        <v>7</v>
      </c>
      <c r="BI15" s="41">
        <v>7</v>
      </c>
      <c r="BJ15" s="220">
        <v>6</v>
      </c>
      <c r="BK15" s="220"/>
      <c r="BL15" s="102">
        <f t="shared" si="0"/>
        <v>6</v>
      </c>
      <c r="BM15" s="102"/>
      <c r="BN15" s="256">
        <f t="shared" si="9"/>
        <v>7.2</v>
      </c>
      <c r="BO15" s="256">
        <f t="shared" si="10"/>
        <v>7.2</v>
      </c>
      <c r="BP15" s="69" t="str">
        <f t="shared" si="1"/>
        <v>Kh¸</v>
      </c>
      <c r="BQ15" s="262"/>
      <c r="BS15" s="328">
        <f t="shared" si="11"/>
        <v>180</v>
      </c>
      <c r="BT15" s="359"/>
      <c r="BU15">
        <v>180</v>
      </c>
      <c r="BV15" s="329"/>
    </row>
    <row r="16" spans="1:74" ht="12.75">
      <c r="A16" s="165">
        <v>10</v>
      </c>
      <c r="B16" s="161">
        <v>10</v>
      </c>
      <c r="C16" s="218" t="s">
        <v>30</v>
      </c>
      <c r="D16" s="225" t="s">
        <v>73</v>
      </c>
      <c r="E16" s="219"/>
      <c r="F16" s="220">
        <v>6</v>
      </c>
      <c r="G16" s="220">
        <v>5</v>
      </c>
      <c r="H16" s="220">
        <v>4</v>
      </c>
      <c r="I16" s="220">
        <v>7</v>
      </c>
      <c r="J16" s="220">
        <v>9</v>
      </c>
      <c r="K16" s="220"/>
      <c r="L16" s="102">
        <f t="shared" si="2"/>
        <v>8</v>
      </c>
      <c r="M16" s="67"/>
      <c r="N16" s="41">
        <v>8</v>
      </c>
      <c r="O16" s="41">
        <v>9</v>
      </c>
      <c r="P16" s="220">
        <v>9</v>
      </c>
      <c r="Q16" s="220"/>
      <c r="R16" s="102">
        <f t="shared" si="3"/>
        <v>9</v>
      </c>
      <c r="S16" s="67"/>
      <c r="T16" s="67">
        <v>9</v>
      </c>
      <c r="U16" s="67">
        <v>9</v>
      </c>
      <c r="V16" s="67">
        <v>8</v>
      </c>
      <c r="W16" s="67">
        <v>9</v>
      </c>
      <c r="X16" s="67"/>
      <c r="Y16" s="102">
        <f t="shared" si="4"/>
        <v>9</v>
      </c>
      <c r="Z16" s="67"/>
      <c r="AA16" s="220">
        <v>6</v>
      </c>
      <c r="AB16" s="220">
        <v>7</v>
      </c>
      <c r="AC16" s="41">
        <v>8</v>
      </c>
      <c r="AD16" s="220">
        <v>9</v>
      </c>
      <c r="AE16" s="220"/>
      <c r="AF16" s="102">
        <f t="shared" si="5"/>
        <v>8</v>
      </c>
      <c r="AG16" s="67"/>
      <c r="AH16" s="180"/>
      <c r="AI16" s="235"/>
      <c r="AJ16" s="161">
        <v>10</v>
      </c>
      <c r="AK16" s="67">
        <v>7</v>
      </c>
      <c r="AL16" s="67">
        <v>8</v>
      </c>
      <c r="AM16" s="67">
        <v>7</v>
      </c>
      <c r="AN16" s="67">
        <v>9</v>
      </c>
      <c r="AO16" s="67"/>
      <c r="AP16" s="102">
        <f t="shared" si="6"/>
        <v>9</v>
      </c>
      <c r="AQ16" s="67"/>
      <c r="AR16" s="67">
        <v>8</v>
      </c>
      <c r="AS16" s="67">
        <v>8</v>
      </c>
      <c r="AT16" s="67">
        <v>9</v>
      </c>
      <c r="AU16" s="67"/>
      <c r="AV16" s="102">
        <f t="shared" si="7"/>
        <v>9</v>
      </c>
      <c r="AW16" s="67"/>
      <c r="AX16" s="220">
        <v>7</v>
      </c>
      <c r="AY16" s="220">
        <v>7</v>
      </c>
      <c r="AZ16" s="41">
        <v>8</v>
      </c>
      <c r="BA16" s="41">
        <v>7</v>
      </c>
      <c r="BB16" s="220">
        <v>9</v>
      </c>
      <c r="BC16" s="220"/>
      <c r="BD16" s="102">
        <f t="shared" si="8"/>
        <v>8</v>
      </c>
      <c r="BE16" s="67"/>
      <c r="BF16" s="220">
        <v>8</v>
      </c>
      <c r="BG16" s="41">
        <v>8</v>
      </c>
      <c r="BH16" s="41">
        <v>6</v>
      </c>
      <c r="BI16" s="41">
        <v>6</v>
      </c>
      <c r="BJ16" s="220">
        <v>7</v>
      </c>
      <c r="BK16" s="220"/>
      <c r="BL16" s="102">
        <f t="shared" si="0"/>
        <v>7</v>
      </c>
      <c r="BM16" s="102"/>
      <c r="BN16" s="256">
        <f t="shared" si="9"/>
        <v>8.24</v>
      </c>
      <c r="BO16" s="256">
        <f t="shared" si="10"/>
        <v>8.24</v>
      </c>
      <c r="BP16" s="69" t="str">
        <f t="shared" si="1"/>
        <v>Giái</v>
      </c>
      <c r="BQ16" s="262"/>
      <c r="BS16" s="328">
        <f t="shared" si="11"/>
        <v>206</v>
      </c>
      <c r="BT16" s="359"/>
      <c r="BU16">
        <v>206</v>
      </c>
      <c r="BV16" s="329"/>
    </row>
    <row r="17" spans="1:74" ht="12.75">
      <c r="A17" s="165">
        <v>11</v>
      </c>
      <c r="B17" s="161">
        <v>11</v>
      </c>
      <c r="C17" s="218" t="s">
        <v>74</v>
      </c>
      <c r="D17" s="225" t="s">
        <v>25</v>
      </c>
      <c r="E17" s="219"/>
      <c r="F17" s="220">
        <v>6</v>
      </c>
      <c r="G17" s="220">
        <v>7</v>
      </c>
      <c r="H17" s="220">
        <v>6</v>
      </c>
      <c r="I17" s="220">
        <v>8</v>
      </c>
      <c r="J17" s="220">
        <v>8</v>
      </c>
      <c r="K17" s="220"/>
      <c r="L17" s="102">
        <f t="shared" si="2"/>
        <v>8</v>
      </c>
      <c r="M17" s="67"/>
      <c r="N17" s="41">
        <v>9</v>
      </c>
      <c r="O17" s="41">
        <v>9</v>
      </c>
      <c r="P17" s="220">
        <v>10</v>
      </c>
      <c r="Q17" s="220"/>
      <c r="R17" s="102">
        <f t="shared" si="3"/>
        <v>10</v>
      </c>
      <c r="S17" s="67"/>
      <c r="T17" s="67">
        <v>8</v>
      </c>
      <c r="U17" s="67">
        <v>9</v>
      </c>
      <c r="V17" s="67">
        <v>8</v>
      </c>
      <c r="W17" s="67">
        <v>9</v>
      </c>
      <c r="X17" s="67"/>
      <c r="Y17" s="102">
        <f t="shared" si="4"/>
        <v>9</v>
      </c>
      <c r="Z17" s="67"/>
      <c r="AA17" s="220">
        <v>6</v>
      </c>
      <c r="AB17" s="220">
        <v>7</v>
      </c>
      <c r="AC17" s="41">
        <v>8</v>
      </c>
      <c r="AD17" s="220">
        <v>6</v>
      </c>
      <c r="AE17" s="220"/>
      <c r="AF17" s="102">
        <f t="shared" si="5"/>
        <v>6</v>
      </c>
      <c r="AG17" s="67"/>
      <c r="AH17" s="180"/>
      <c r="AI17" s="235"/>
      <c r="AJ17" s="161">
        <v>11</v>
      </c>
      <c r="AK17" s="67">
        <v>7</v>
      </c>
      <c r="AL17" s="67">
        <v>7</v>
      </c>
      <c r="AM17" s="67">
        <v>8</v>
      </c>
      <c r="AN17" s="67">
        <v>8</v>
      </c>
      <c r="AO17" s="67"/>
      <c r="AP17" s="102">
        <f t="shared" si="6"/>
        <v>8</v>
      </c>
      <c r="AQ17" s="67"/>
      <c r="AR17" s="67">
        <v>7</v>
      </c>
      <c r="AS17" s="67">
        <v>8</v>
      </c>
      <c r="AT17" s="67">
        <v>7</v>
      </c>
      <c r="AU17" s="67"/>
      <c r="AV17" s="102">
        <f t="shared" si="7"/>
        <v>7</v>
      </c>
      <c r="AW17" s="67"/>
      <c r="AX17" s="220">
        <v>7</v>
      </c>
      <c r="AY17" s="220">
        <v>7</v>
      </c>
      <c r="AZ17" s="41">
        <v>7</v>
      </c>
      <c r="BA17" s="41">
        <v>8</v>
      </c>
      <c r="BB17" s="220">
        <v>8</v>
      </c>
      <c r="BC17" s="220"/>
      <c r="BD17" s="102">
        <f t="shared" si="8"/>
        <v>8</v>
      </c>
      <c r="BE17" s="67"/>
      <c r="BF17" s="220">
        <v>7</v>
      </c>
      <c r="BG17" s="41">
        <v>6</v>
      </c>
      <c r="BH17" s="41">
        <v>8</v>
      </c>
      <c r="BI17" s="41">
        <v>8</v>
      </c>
      <c r="BJ17" s="220">
        <v>6</v>
      </c>
      <c r="BK17" s="220"/>
      <c r="BL17" s="102">
        <f t="shared" si="0"/>
        <v>6</v>
      </c>
      <c r="BM17" s="102"/>
      <c r="BN17" s="256">
        <f t="shared" si="9"/>
        <v>7.64</v>
      </c>
      <c r="BO17" s="256">
        <f t="shared" si="10"/>
        <v>7.64</v>
      </c>
      <c r="BP17" s="69" t="str">
        <f t="shared" si="1"/>
        <v>Kh¸</v>
      </c>
      <c r="BQ17" s="262"/>
      <c r="BS17" s="328">
        <f t="shared" si="11"/>
        <v>191</v>
      </c>
      <c r="BT17" s="359"/>
      <c r="BU17">
        <v>191</v>
      </c>
      <c r="BV17" s="329"/>
    </row>
    <row r="18" spans="1:74" ht="12.75">
      <c r="A18" s="165">
        <v>12</v>
      </c>
      <c r="B18" s="161">
        <v>12</v>
      </c>
      <c r="C18" s="218" t="s">
        <v>75</v>
      </c>
      <c r="D18" s="225" t="s">
        <v>76</v>
      </c>
      <c r="E18" s="219"/>
      <c r="F18" s="220">
        <v>7</v>
      </c>
      <c r="G18" s="220">
        <v>6</v>
      </c>
      <c r="H18" s="220">
        <v>8</v>
      </c>
      <c r="I18" s="220">
        <v>7</v>
      </c>
      <c r="J18" s="220">
        <v>8</v>
      </c>
      <c r="K18" s="220"/>
      <c r="L18" s="102">
        <f t="shared" si="2"/>
        <v>8</v>
      </c>
      <c r="M18" s="67"/>
      <c r="N18" s="41">
        <v>7</v>
      </c>
      <c r="O18" s="41">
        <v>9</v>
      </c>
      <c r="P18" s="220">
        <v>9</v>
      </c>
      <c r="Q18" s="220"/>
      <c r="R18" s="102">
        <f t="shared" si="3"/>
        <v>9</v>
      </c>
      <c r="S18" s="67"/>
      <c r="T18" s="67">
        <v>8</v>
      </c>
      <c r="U18" s="67">
        <v>7</v>
      </c>
      <c r="V18" s="67">
        <v>7</v>
      </c>
      <c r="W18" s="67">
        <v>7</v>
      </c>
      <c r="X18" s="67"/>
      <c r="Y18" s="102">
        <f t="shared" si="4"/>
        <v>7</v>
      </c>
      <c r="Z18" s="67"/>
      <c r="AA18" s="220">
        <v>5</v>
      </c>
      <c r="AB18" s="220">
        <v>6</v>
      </c>
      <c r="AC18" s="41">
        <v>6</v>
      </c>
      <c r="AD18" s="220">
        <v>7</v>
      </c>
      <c r="AE18" s="220"/>
      <c r="AF18" s="102">
        <f t="shared" si="5"/>
        <v>7</v>
      </c>
      <c r="AG18" s="67"/>
      <c r="AH18" s="180"/>
      <c r="AI18" s="235"/>
      <c r="AJ18" s="161">
        <v>12</v>
      </c>
      <c r="AK18" s="67">
        <v>7</v>
      </c>
      <c r="AL18" s="67">
        <v>7</v>
      </c>
      <c r="AM18" s="67">
        <v>7</v>
      </c>
      <c r="AN18" s="67">
        <v>7</v>
      </c>
      <c r="AO18" s="67"/>
      <c r="AP18" s="102">
        <f t="shared" si="6"/>
        <v>7</v>
      </c>
      <c r="AQ18" s="67"/>
      <c r="AR18" s="67">
        <v>9</v>
      </c>
      <c r="AS18" s="67">
        <v>7</v>
      </c>
      <c r="AT18" s="67">
        <v>7</v>
      </c>
      <c r="AU18" s="67"/>
      <c r="AV18" s="102">
        <f t="shared" si="7"/>
        <v>7</v>
      </c>
      <c r="AW18" s="67"/>
      <c r="AX18" s="220">
        <v>7</v>
      </c>
      <c r="AY18" s="220">
        <v>7</v>
      </c>
      <c r="AZ18" s="41">
        <v>7</v>
      </c>
      <c r="BA18" s="41">
        <v>7</v>
      </c>
      <c r="BB18" s="220">
        <v>8</v>
      </c>
      <c r="BC18" s="220"/>
      <c r="BD18" s="102">
        <f t="shared" si="8"/>
        <v>8</v>
      </c>
      <c r="BE18" s="67"/>
      <c r="BF18" s="220">
        <v>7</v>
      </c>
      <c r="BG18" s="41">
        <v>7</v>
      </c>
      <c r="BH18" s="41">
        <v>6</v>
      </c>
      <c r="BI18" s="41">
        <v>6</v>
      </c>
      <c r="BJ18" s="220">
        <v>8</v>
      </c>
      <c r="BK18" s="220"/>
      <c r="BL18" s="102">
        <f t="shared" si="0"/>
        <v>8</v>
      </c>
      <c r="BM18" s="102"/>
      <c r="BN18" s="256">
        <f t="shared" si="9"/>
        <v>7.64</v>
      </c>
      <c r="BO18" s="256">
        <f t="shared" si="10"/>
        <v>7.64</v>
      </c>
      <c r="BP18" s="69" t="str">
        <f t="shared" si="1"/>
        <v>Kh¸</v>
      </c>
      <c r="BQ18" s="262"/>
      <c r="BS18" s="328">
        <f t="shared" si="11"/>
        <v>191</v>
      </c>
      <c r="BT18" s="359"/>
      <c r="BU18">
        <v>191</v>
      </c>
      <c r="BV18" s="329"/>
    </row>
    <row r="19" spans="1:76" ht="12.75">
      <c r="A19" s="165">
        <v>13</v>
      </c>
      <c r="B19" s="161">
        <v>13</v>
      </c>
      <c r="C19" s="218" t="s">
        <v>78</v>
      </c>
      <c r="D19" s="225" t="s">
        <v>77</v>
      </c>
      <c r="E19" s="219"/>
      <c r="F19" s="220">
        <v>9</v>
      </c>
      <c r="G19" s="220">
        <v>8</v>
      </c>
      <c r="H19" s="220">
        <v>7</v>
      </c>
      <c r="I19" s="220">
        <v>9</v>
      </c>
      <c r="J19" s="220">
        <v>9</v>
      </c>
      <c r="K19" s="220"/>
      <c r="L19" s="102">
        <f t="shared" si="2"/>
        <v>9</v>
      </c>
      <c r="M19" s="67"/>
      <c r="N19" s="41">
        <v>9</v>
      </c>
      <c r="O19" s="41">
        <v>9</v>
      </c>
      <c r="P19" s="220">
        <v>9</v>
      </c>
      <c r="Q19" s="220"/>
      <c r="R19" s="102">
        <f t="shared" si="3"/>
        <v>9</v>
      </c>
      <c r="S19" s="67"/>
      <c r="T19" s="67">
        <v>8</v>
      </c>
      <c r="U19" s="67">
        <v>8</v>
      </c>
      <c r="V19" s="67">
        <v>7</v>
      </c>
      <c r="W19" s="67">
        <v>8</v>
      </c>
      <c r="X19" s="67"/>
      <c r="Y19" s="102">
        <f t="shared" si="4"/>
        <v>8</v>
      </c>
      <c r="Z19" s="67"/>
      <c r="AA19" s="220">
        <v>8</v>
      </c>
      <c r="AB19" s="220">
        <v>7</v>
      </c>
      <c r="AC19" s="41">
        <v>8</v>
      </c>
      <c r="AD19" s="220">
        <v>9</v>
      </c>
      <c r="AE19" s="220"/>
      <c r="AF19" s="102">
        <f t="shared" si="5"/>
        <v>9</v>
      </c>
      <c r="AG19" s="67"/>
      <c r="AH19" s="180"/>
      <c r="AI19" s="235"/>
      <c r="AJ19" s="161">
        <v>13</v>
      </c>
      <c r="AK19" s="67">
        <v>8</v>
      </c>
      <c r="AL19" s="67">
        <v>8</v>
      </c>
      <c r="AM19" s="67">
        <v>7</v>
      </c>
      <c r="AN19" s="67">
        <v>9</v>
      </c>
      <c r="AO19" s="67"/>
      <c r="AP19" s="102">
        <f t="shared" si="6"/>
        <v>9</v>
      </c>
      <c r="AQ19" s="67"/>
      <c r="AR19" s="67">
        <v>7</v>
      </c>
      <c r="AS19" s="67">
        <v>7</v>
      </c>
      <c r="AT19" s="67">
        <v>7</v>
      </c>
      <c r="AU19" s="67"/>
      <c r="AV19" s="102">
        <f t="shared" si="7"/>
        <v>7</v>
      </c>
      <c r="AW19" s="67"/>
      <c r="AX19" s="220">
        <v>8</v>
      </c>
      <c r="AY19" s="220">
        <v>6</v>
      </c>
      <c r="AZ19" s="41">
        <v>8</v>
      </c>
      <c r="BA19" s="41">
        <v>8</v>
      </c>
      <c r="BB19" s="220">
        <v>8</v>
      </c>
      <c r="BC19" s="220"/>
      <c r="BD19" s="102">
        <f t="shared" si="8"/>
        <v>8</v>
      </c>
      <c r="BE19" s="67"/>
      <c r="BF19" s="220">
        <v>6</v>
      </c>
      <c r="BG19" s="41">
        <v>6</v>
      </c>
      <c r="BH19" s="41">
        <v>7</v>
      </c>
      <c r="BI19" s="41">
        <v>7</v>
      </c>
      <c r="BJ19" s="261">
        <v>0</v>
      </c>
      <c r="BK19" s="220">
        <v>8</v>
      </c>
      <c r="BL19" s="102">
        <f t="shared" si="0"/>
        <v>2</v>
      </c>
      <c r="BM19" s="102">
        <f>ROUND(SUM(BF19:BI19)/4*0.3+BK19*0.7,0)</f>
        <v>8</v>
      </c>
      <c r="BN19" s="256">
        <f t="shared" si="9"/>
        <v>7.44</v>
      </c>
      <c r="BO19" s="256">
        <f t="shared" si="10"/>
        <v>8.4</v>
      </c>
      <c r="BP19" s="69" t="str">
        <f t="shared" si="1"/>
        <v>Giái</v>
      </c>
      <c r="BQ19" s="262"/>
      <c r="BS19" s="328">
        <f>(L19*4+R19*2+Y19*3+AF19*3+AP19*3+AV19*2+BD19*4+BM19*4)</f>
        <v>210</v>
      </c>
      <c r="BT19" s="359"/>
      <c r="BU19">
        <v>210</v>
      </c>
      <c r="BV19" s="329"/>
      <c r="BX19" t="s">
        <v>296</v>
      </c>
    </row>
    <row r="20" spans="1:74" ht="12.75">
      <c r="A20" s="165">
        <v>14</v>
      </c>
      <c r="B20" s="161">
        <v>14</v>
      </c>
      <c r="C20" s="218" t="s">
        <v>30</v>
      </c>
      <c r="D20" s="225" t="s">
        <v>79</v>
      </c>
      <c r="E20" s="219"/>
      <c r="F20" s="220">
        <v>7</v>
      </c>
      <c r="G20" s="220">
        <v>6</v>
      </c>
      <c r="H20" s="220">
        <v>7</v>
      </c>
      <c r="I20" s="220">
        <v>5</v>
      </c>
      <c r="J20" s="220">
        <v>9</v>
      </c>
      <c r="K20" s="220"/>
      <c r="L20" s="102">
        <f t="shared" si="2"/>
        <v>8</v>
      </c>
      <c r="M20" s="67"/>
      <c r="N20" s="41">
        <v>8</v>
      </c>
      <c r="O20" s="41">
        <v>10</v>
      </c>
      <c r="P20" s="220">
        <v>10</v>
      </c>
      <c r="Q20" s="220"/>
      <c r="R20" s="102">
        <f t="shared" si="3"/>
        <v>10</v>
      </c>
      <c r="S20" s="67"/>
      <c r="T20" s="67">
        <v>9</v>
      </c>
      <c r="U20" s="67">
        <v>7</v>
      </c>
      <c r="V20" s="67">
        <v>7</v>
      </c>
      <c r="W20" s="67">
        <v>8</v>
      </c>
      <c r="X20" s="67"/>
      <c r="Y20" s="102">
        <f t="shared" si="4"/>
        <v>8</v>
      </c>
      <c r="Z20" s="67"/>
      <c r="AA20" s="220">
        <v>6</v>
      </c>
      <c r="AB20" s="220">
        <v>6</v>
      </c>
      <c r="AC20" s="41">
        <v>6</v>
      </c>
      <c r="AD20" s="220">
        <v>8</v>
      </c>
      <c r="AE20" s="220"/>
      <c r="AF20" s="102">
        <f t="shared" si="5"/>
        <v>7</v>
      </c>
      <c r="AG20" s="67"/>
      <c r="AH20" s="180"/>
      <c r="AI20" s="235"/>
      <c r="AJ20" s="161">
        <v>14</v>
      </c>
      <c r="AK20" s="67">
        <v>8</v>
      </c>
      <c r="AL20" s="67">
        <v>7</v>
      </c>
      <c r="AM20" s="67">
        <v>8</v>
      </c>
      <c r="AN20" s="67">
        <v>8</v>
      </c>
      <c r="AO20" s="67"/>
      <c r="AP20" s="102">
        <f t="shared" si="6"/>
        <v>8</v>
      </c>
      <c r="AQ20" s="67"/>
      <c r="AR20" s="67">
        <v>7</v>
      </c>
      <c r="AS20" s="67">
        <v>8</v>
      </c>
      <c r="AT20" s="67">
        <v>8</v>
      </c>
      <c r="AU20" s="67"/>
      <c r="AV20" s="102">
        <f t="shared" si="7"/>
        <v>8</v>
      </c>
      <c r="AW20" s="67"/>
      <c r="AX20" s="220">
        <v>8</v>
      </c>
      <c r="AY20" s="220">
        <v>7</v>
      </c>
      <c r="AZ20" s="41">
        <v>7</v>
      </c>
      <c r="BA20" s="41">
        <v>7</v>
      </c>
      <c r="BB20" s="220">
        <v>9</v>
      </c>
      <c r="BC20" s="220"/>
      <c r="BD20" s="102">
        <f t="shared" si="8"/>
        <v>8</v>
      </c>
      <c r="BE20" s="67"/>
      <c r="BF20" s="220">
        <v>8</v>
      </c>
      <c r="BG20" s="41">
        <v>7</v>
      </c>
      <c r="BH20" s="41">
        <v>8</v>
      </c>
      <c r="BI20" s="41">
        <v>8</v>
      </c>
      <c r="BJ20" s="220">
        <v>7</v>
      </c>
      <c r="BK20" s="220"/>
      <c r="BL20" s="102">
        <f t="shared" si="0"/>
        <v>7</v>
      </c>
      <c r="BM20" s="102"/>
      <c r="BN20" s="256">
        <f t="shared" si="9"/>
        <v>7.88</v>
      </c>
      <c r="BO20" s="256">
        <f t="shared" si="10"/>
        <v>7.88</v>
      </c>
      <c r="BP20" s="69" t="str">
        <f t="shared" si="1"/>
        <v>Kh¸</v>
      </c>
      <c r="BQ20" s="262"/>
      <c r="BS20" s="328">
        <f t="shared" si="11"/>
        <v>197</v>
      </c>
      <c r="BT20" s="359"/>
      <c r="BU20">
        <v>197</v>
      </c>
      <c r="BV20" s="329"/>
    </row>
    <row r="21" spans="1:74" ht="12.75">
      <c r="A21" s="165">
        <v>15</v>
      </c>
      <c r="B21" s="161">
        <v>15</v>
      </c>
      <c r="C21" s="218" t="s">
        <v>30</v>
      </c>
      <c r="D21" s="225" t="s">
        <v>80</v>
      </c>
      <c r="E21" s="219"/>
      <c r="F21" s="220">
        <v>6</v>
      </c>
      <c r="G21" s="220">
        <v>8</v>
      </c>
      <c r="H21" s="220">
        <v>7</v>
      </c>
      <c r="I21" s="220">
        <v>8</v>
      </c>
      <c r="J21" s="220">
        <v>8</v>
      </c>
      <c r="K21" s="220"/>
      <c r="L21" s="102">
        <f t="shared" si="2"/>
        <v>8</v>
      </c>
      <c r="M21" s="67"/>
      <c r="N21" s="41">
        <v>8</v>
      </c>
      <c r="O21" s="41">
        <v>10</v>
      </c>
      <c r="P21" s="220">
        <v>9</v>
      </c>
      <c r="Q21" s="220"/>
      <c r="R21" s="102">
        <f t="shared" si="3"/>
        <v>9</v>
      </c>
      <c r="S21" s="67"/>
      <c r="T21" s="67">
        <v>7</v>
      </c>
      <c r="U21" s="67">
        <v>8</v>
      </c>
      <c r="V21" s="67">
        <v>7</v>
      </c>
      <c r="W21" s="67">
        <v>7</v>
      </c>
      <c r="X21" s="67"/>
      <c r="Y21" s="102">
        <f t="shared" si="4"/>
        <v>7</v>
      </c>
      <c r="Z21" s="67"/>
      <c r="AA21" s="220">
        <v>6</v>
      </c>
      <c r="AB21" s="220">
        <v>6</v>
      </c>
      <c r="AC21" s="41">
        <v>7</v>
      </c>
      <c r="AD21" s="220">
        <v>6</v>
      </c>
      <c r="AE21" s="220"/>
      <c r="AF21" s="102">
        <f t="shared" si="5"/>
        <v>6</v>
      </c>
      <c r="AG21" s="67"/>
      <c r="AH21" s="180"/>
      <c r="AI21" s="235"/>
      <c r="AJ21" s="161">
        <v>15</v>
      </c>
      <c r="AK21" s="67">
        <v>8</v>
      </c>
      <c r="AL21" s="67">
        <v>8</v>
      </c>
      <c r="AM21" s="67">
        <v>9</v>
      </c>
      <c r="AN21" s="67">
        <v>7</v>
      </c>
      <c r="AO21" s="67"/>
      <c r="AP21" s="102">
        <f t="shared" si="6"/>
        <v>7</v>
      </c>
      <c r="AQ21" s="67"/>
      <c r="AR21" s="67">
        <v>9</v>
      </c>
      <c r="AS21" s="67">
        <v>8</v>
      </c>
      <c r="AT21" s="67">
        <v>6</v>
      </c>
      <c r="AU21" s="67"/>
      <c r="AV21" s="102">
        <f t="shared" si="7"/>
        <v>7</v>
      </c>
      <c r="AW21" s="67"/>
      <c r="AX21" s="220">
        <v>7</v>
      </c>
      <c r="AY21" s="220">
        <v>8</v>
      </c>
      <c r="AZ21" s="41">
        <v>8</v>
      </c>
      <c r="BA21" s="41">
        <v>7</v>
      </c>
      <c r="BB21" s="220">
        <v>8</v>
      </c>
      <c r="BC21" s="220"/>
      <c r="BD21" s="102">
        <f t="shared" si="8"/>
        <v>8</v>
      </c>
      <c r="BE21" s="67"/>
      <c r="BF21" s="220">
        <v>6</v>
      </c>
      <c r="BG21" s="41">
        <v>7</v>
      </c>
      <c r="BH21" s="41">
        <v>6</v>
      </c>
      <c r="BI21" s="41">
        <v>6</v>
      </c>
      <c r="BJ21" s="220">
        <v>7</v>
      </c>
      <c r="BK21" s="220"/>
      <c r="BL21" s="102">
        <f t="shared" si="0"/>
        <v>7</v>
      </c>
      <c r="BM21" s="102"/>
      <c r="BN21" s="256">
        <f t="shared" si="9"/>
        <v>7.36</v>
      </c>
      <c r="BO21" s="256">
        <f t="shared" si="10"/>
        <v>7.36</v>
      </c>
      <c r="BP21" s="69" t="str">
        <f t="shared" si="1"/>
        <v>Kh¸</v>
      </c>
      <c r="BQ21" s="262"/>
      <c r="BS21" s="328">
        <f t="shared" si="11"/>
        <v>184</v>
      </c>
      <c r="BT21" s="359"/>
      <c r="BU21">
        <v>184</v>
      </c>
      <c r="BV21" s="329"/>
    </row>
    <row r="22" spans="1:76" ht="12.75">
      <c r="A22" s="165">
        <v>16</v>
      </c>
      <c r="B22" s="161">
        <v>16</v>
      </c>
      <c r="C22" s="218" t="s">
        <v>14</v>
      </c>
      <c r="D22" s="225" t="s">
        <v>37</v>
      </c>
      <c r="E22" s="219"/>
      <c r="F22" s="220">
        <v>8</v>
      </c>
      <c r="G22" s="220">
        <v>9</v>
      </c>
      <c r="H22" s="220">
        <v>7</v>
      </c>
      <c r="I22" s="220">
        <v>8</v>
      </c>
      <c r="J22" s="220">
        <v>8</v>
      </c>
      <c r="K22" s="220"/>
      <c r="L22" s="102">
        <f t="shared" si="2"/>
        <v>8</v>
      </c>
      <c r="M22" s="67"/>
      <c r="N22" s="41">
        <v>6</v>
      </c>
      <c r="O22" s="41">
        <v>7</v>
      </c>
      <c r="P22" s="220">
        <v>9</v>
      </c>
      <c r="Q22" s="220"/>
      <c r="R22" s="102">
        <f t="shared" si="3"/>
        <v>8</v>
      </c>
      <c r="S22" s="67"/>
      <c r="T22" s="67">
        <v>7</v>
      </c>
      <c r="U22" s="67">
        <v>9</v>
      </c>
      <c r="V22" s="67">
        <v>7</v>
      </c>
      <c r="W22" s="67">
        <v>7</v>
      </c>
      <c r="X22" s="67"/>
      <c r="Y22" s="102">
        <f t="shared" si="4"/>
        <v>7</v>
      </c>
      <c r="Z22" s="67"/>
      <c r="AA22" s="220">
        <v>7</v>
      </c>
      <c r="AB22" s="220">
        <v>6</v>
      </c>
      <c r="AC22" s="41">
        <v>7</v>
      </c>
      <c r="AD22" s="220">
        <v>6</v>
      </c>
      <c r="AE22" s="220"/>
      <c r="AF22" s="102">
        <f t="shared" si="5"/>
        <v>6</v>
      </c>
      <c r="AG22" s="67"/>
      <c r="AH22" s="180"/>
      <c r="AI22" s="235"/>
      <c r="AJ22" s="161">
        <v>16</v>
      </c>
      <c r="AK22" s="67">
        <v>7</v>
      </c>
      <c r="AL22" s="67">
        <v>8</v>
      </c>
      <c r="AM22" s="67">
        <v>7</v>
      </c>
      <c r="AN22" s="67">
        <v>8</v>
      </c>
      <c r="AO22" s="67"/>
      <c r="AP22" s="102">
        <f t="shared" si="6"/>
        <v>8</v>
      </c>
      <c r="AQ22" s="67"/>
      <c r="AR22" s="67">
        <v>8</v>
      </c>
      <c r="AS22" s="67">
        <v>7</v>
      </c>
      <c r="AT22" s="67">
        <v>6</v>
      </c>
      <c r="AU22" s="67"/>
      <c r="AV22" s="102">
        <f t="shared" si="7"/>
        <v>6</v>
      </c>
      <c r="AW22" s="67"/>
      <c r="AX22" s="220">
        <v>7</v>
      </c>
      <c r="AY22" s="220">
        <v>7</v>
      </c>
      <c r="AZ22" s="41">
        <v>7</v>
      </c>
      <c r="BA22" s="41">
        <v>7</v>
      </c>
      <c r="BB22" s="220">
        <v>8</v>
      </c>
      <c r="BC22" s="220"/>
      <c r="BD22" s="102">
        <f t="shared" si="8"/>
        <v>8</v>
      </c>
      <c r="BE22" s="67"/>
      <c r="BF22" s="220">
        <v>6</v>
      </c>
      <c r="BG22" s="41">
        <v>6</v>
      </c>
      <c r="BH22" s="41">
        <v>7</v>
      </c>
      <c r="BI22" s="41">
        <v>7</v>
      </c>
      <c r="BJ22" s="220">
        <v>4</v>
      </c>
      <c r="BK22" s="220"/>
      <c r="BL22" s="102">
        <f t="shared" si="0"/>
        <v>5</v>
      </c>
      <c r="BM22" s="102"/>
      <c r="BN22" s="256">
        <f t="shared" si="9"/>
        <v>7</v>
      </c>
      <c r="BO22" s="256">
        <f t="shared" si="10"/>
        <v>7</v>
      </c>
      <c r="BP22" s="69" t="str">
        <f t="shared" si="1"/>
        <v>Kh¸</v>
      </c>
      <c r="BQ22" s="262"/>
      <c r="BS22" s="328">
        <f t="shared" si="11"/>
        <v>175</v>
      </c>
      <c r="BT22" s="359"/>
      <c r="BU22">
        <v>175</v>
      </c>
      <c r="BV22" s="329"/>
      <c r="BX22" t="s">
        <v>296</v>
      </c>
    </row>
    <row r="23" spans="1:74" ht="12.75">
      <c r="A23" s="165">
        <v>17</v>
      </c>
      <c r="B23" s="161">
        <v>17</v>
      </c>
      <c r="C23" s="218" t="s">
        <v>30</v>
      </c>
      <c r="D23" s="225" t="s">
        <v>37</v>
      </c>
      <c r="E23" s="219"/>
      <c r="F23" s="220">
        <v>6</v>
      </c>
      <c r="G23" s="220">
        <v>7</v>
      </c>
      <c r="H23" s="220">
        <v>8</v>
      </c>
      <c r="I23" s="220">
        <v>7</v>
      </c>
      <c r="J23" s="220">
        <v>8</v>
      </c>
      <c r="K23" s="220"/>
      <c r="L23" s="102">
        <f t="shared" si="2"/>
        <v>8</v>
      </c>
      <c r="M23" s="67"/>
      <c r="N23" s="41">
        <v>9</v>
      </c>
      <c r="O23" s="41">
        <v>8</v>
      </c>
      <c r="P23" s="220">
        <v>8</v>
      </c>
      <c r="Q23" s="220"/>
      <c r="R23" s="102">
        <f t="shared" si="3"/>
        <v>8</v>
      </c>
      <c r="S23" s="67"/>
      <c r="T23" s="67">
        <v>7</v>
      </c>
      <c r="U23" s="67">
        <v>8</v>
      </c>
      <c r="V23" s="67">
        <v>8</v>
      </c>
      <c r="W23" s="67">
        <v>8</v>
      </c>
      <c r="X23" s="67"/>
      <c r="Y23" s="102">
        <f t="shared" si="4"/>
        <v>8</v>
      </c>
      <c r="Z23" s="67"/>
      <c r="AA23" s="220">
        <v>7</v>
      </c>
      <c r="AB23" s="220">
        <v>6</v>
      </c>
      <c r="AC23" s="41">
        <v>7</v>
      </c>
      <c r="AD23" s="220">
        <v>9</v>
      </c>
      <c r="AE23" s="220"/>
      <c r="AF23" s="102">
        <f t="shared" si="5"/>
        <v>8</v>
      </c>
      <c r="AG23" s="67"/>
      <c r="AH23" s="180"/>
      <c r="AI23" s="235"/>
      <c r="AJ23" s="161">
        <v>17</v>
      </c>
      <c r="AK23" s="67">
        <v>7</v>
      </c>
      <c r="AL23" s="67">
        <v>7</v>
      </c>
      <c r="AM23" s="67">
        <v>6</v>
      </c>
      <c r="AN23" s="67">
        <v>6</v>
      </c>
      <c r="AO23" s="67"/>
      <c r="AP23" s="102">
        <f t="shared" si="6"/>
        <v>6</v>
      </c>
      <c r="AQ23" s="67"/>
      <c r="AR23" s="67">
        <v>8</v>
      </c>
      <c r="AS23" s="67">
        <v>7</v>
      </c>
      <c r="AT23" s="67">
        <v>6</v>
      </c>
      <c r="AU23" s="67"/>
      <c r="AV23" s="102">
        <f t="shared" si="7"/>
        <v>6</v>
      </c>
      <c r="AW23" s="67"/>
      <c r="AX23" s="220">
        <v>7</v>
      </c>
      <c r="AY23" s="220">
        <v>7</v>
      </c>
      <c r="AZ23" s="41">
        <v>8</v>
      </c>
      <c r="BA23" s="41">
        <v>8</v>
      </c>
      <c r="BB23" s="220">
        <v>8</v>
      </c>
      <c r="BC23" s="220"/>
      <c r="BD23" s="102">
        <f t="shared" si="8"/>
        <v>8</v>
      </c>
      <c r="BE23" s="67"/>
      <c r="BF23" s="220">
        <v>7</v>
      </c>
      <c r="BG23" s="41">
        <v>6</v>
      </c>
      <c r="BH23" s="41">
        <v>6</v>
      </c>
      <c r="BI23" s="41">
        <v>6</v>
      </c>
      <c r="BJ23" s="220">
        <v>4</v>
      </c>
      <c r="BK23" s="220"/>
      <c r="BL23" s="102">
        <f t="shared" si="0"/>
        <v>5</v>
      </c>
      <c r="BM23" s="102"/>
      <c r="BN23" s="256">
        <f t="shared" si="9"/>
        <v>7.12</v>
      </c>
      <c r="BO23" s="256">
        <f t="shared" si="10"/>
        <v>7.12</v>
      </c>
      <c r="BP23" s="69" t="str">
        <f t="shared" si="1"/>
        <v>Kh¸</v>
      </c>
      <c r="BQ23" s="262"/>
      <c r="BS23" s="328">
        <f t="shared" si="11"/>
        <v>178</v>
      </c>
      <c r="BT23" s="359"/>
      <c r="BU23">
        <v>178</v>
      </c>
      <c r="BV23" s="329"/>
    </row>
    <row r="24" spans="1:74" ht="12.75">
      <c r="A24" s="165">
        <v>18</v>
      </c>
      <c r="B24" s="161">
        <v>18</v>
      </c>
      <c r="C24" s="218" t="s">
        <v>165</v>
      </c>
      <c r="D24" s="225" t="s">
        <v>12</v>
      </c>
      <c r="E24" s="219"/>
      <c r="F24" s="220">
        <v>7</v>
      </c>
      <c r="G24" s="220">
        <v>6</v>
      </c>
      <c r="H24" s="220">
        <v>7</v>
      </c>
      <c r="I24" s="220">
        <v>8</v>
      </c>
      <c r="J24" s="220">
        <v>8</v>
      </c>
      <c r="K24" s="220"/>
      <c r="L24" s="102">
        <f t="shared" si="2"/>
        <v>8</v>
      </c>
      <c r="M24" s="67"/>
      <c r="N24" s="41">
        <v>7</v>
      </c>
      <c r="O24" s="41">
        <v>9</v>
      </c>
      <c r="P24" s="220">
        <v>9</v>
      </c>
      <c r="Q24" s="220"/>
      <c r="R24" s="102">
        <f t="shared" si="3"/>
        <v>9</v>
      </c>
      <c r="S24" s="67"/>
      <c r="T24" s="67">
        <v>8</v>
      </c>
      <c r="U24" s="67">
        <v>10</v>
      </c>
      <c r="V24" s="67">
        <v>8</v>
      </c>
      <c r="W24" s="67">
        <v>9</v>
      </c>
      <c r="X24" s="67"/>
      <c r="Y24" s="102">
        <f t="shared" si="4"/>
        <v>9</v>
      </c>
      <c r="Z24" s="67"/>
      <c r="AA24" s="220">
        <v>6</v>
      </c>
      <c r="AB24" s="220">
        <v>7</v>
      </c>
      <c r="AC24" s="41">
        <v>7</v>
      </c>
      <c r="AD24" s="220">
        <v>7</v>
      </c>
      <c r="AE24" s="220"/>
      <c r="AF24" s="102">
        <f t="shared" si="5"/>
        <v>7</v>
      </c>
      <c r="AG24" s="67"/>
      <c r="AH24" s="180"/>
      <c r="AI24" s="235"/>
      <c r="AJ24" s="161">
        <v>18</v>
      </c>
      <c r="AK24" s="67">
        <v>8</v>
      </c>
      <c r="AL24" s="67">
        <v>7</v>
      </c>
      <c r="AM24" s="67">
        <v>9</v>
      </c>
      <c r="AN24" s="67">
        <v>6</v>
      </c>
      <c r="AO24" s="67"/>
      <c r="AP24" s="102">
        <f t="shared" si="6"/>
        <v>7</v>
      </c>
      <c r="AQ24" s="67"/>
      <c r="AR24" s="67">
        <v>7</v>
      </c>
      <c r="AS24" s="67">
        <v>8</v>
      </c>
      <c r="AT24" s="67">
        <v>6</v>
      </c>
      <c r="AU24" s="67"/>
      <c r="AV24" s="102">
        <f t="shared" si="7"/>
        <v>6</v>
      </c>
      <c r="AW24" s="67"/>
      <c r="AX24" s="220">
        <v>7</v>
      </c>
      <c r="AY24" s="220">
        <v>6</v>
      </c>
      <c r="AZ24" s="41">
        <v>7</v>
      </c>
      <c r="BA24" s="41">
        <v>7</v>
      </c>
      <c r="BB24" s="220">
        <v>7</v>
      </c>
      <c r="BC24" s="220"/>
      <c r="BD24" s="102">
        <f t="shared" si="8"/>
        <v>7</v>
      </c>
      <c r="BE24" s="67"/>
      <c r="BF24" s="220">
        <v>6</v>
      </c>
      <c r="BG24" s="41">
        <v>7</v>
      </c>
      <c r="BH24" s="41">
        <v>7</v>
      </c>
      <c r="BI24" s="41">
        <v>7</v>
      </c>
      <c r="BJ24" s="220">
        <v>7</v>
      </c>
      <c r="BK24" s="220"/>
      <c r="BL24" s="102">
        <f t="shared" si="0"/>
        <v>7</v>
      </c>
      <c r="BM24" s="102"/>
      <c r="BN24" s="256">
        <f t="shared" si="9"/>
        <v>7.48</v>
      </c>
      <c r="BO24" s="256">
        <f t="shared" si="10"/>
        <v>7.48</v>
      </c>
      <c r="BP24" s="69" t="str">
        <f t="shared" si="1"/>
        <v>Kh¸</v>
      </c>
      <c r="BQ24" s="262"/>
      <c r="BS24" s="328">
        <f t="shared" si="11"/>
        <v>187</v>
      </c>
      <c r="BT24" s="359"/>
      <c r="BU24">
        <v>187</v>
      </c>
      <c r="BV24" s="329"/>
    </row>
    <row r="25" spans="1:76" ht="12.75">
      <c r="A25" s="165">
        <v>19</v>
      </c>
      <c r="B25" s="161">
        <v>19</v>
      </c>
      <c r="C25" s="218" t="s">
        <v>26</v>
      </c>
      <c r="D25" s="225" t="s">
        <v>82</v>
      </c>
      <c r="E25" s="219"/>
      <c r="F25" s="220">
        <v>8</v>
      </c>
      <c r="G25" s="220">
        <v>6</v>
      </c>
      <c r="H25" s="220">
        <v>8</v>
      </c>
      <c r="I25" s="220">
        <v>7</v>
      </c>
      <c r="J25" s="220">
        <v>9</v>
      </c>
      <c r="K25" s="220"/>
      <c r="L25" s="102">
        <f t="shared" si="2"/>
        <v>8</v>
      </c>
      <c r="M25" s="67"/>
      <c r="N25" s="41">
        <v>6</v>
      </c>
      <c r="O25" s="41">
        <v>7</v>
      </c>
      <c r="P25" s="220">
        <v>9</v>
      </c>
      <c r="Q25" s="220"/>
      <c r="R25" s="102">
        <f t="shared" si="3"/>
        <v>8</v>
      </c>
      <c r="S25" s="67"/>
      <c r="T25" s="67">
        <v>7</v>
      </c>
      <c r="U25" s="67">
        <v>8</v>
      </c>
      <c r="V25" s="67">
        <v>7</v>
      </c>
      <c r="W25" s="67">
        <v>8</v>
      </c>
      <c r="X25" s="67"/>
      <c r="Y25" s="102">
        <f t="shared" si="4"/>
        <v>8</v>
      </c>
      <c r="Z25" s="67"/>
      <c r="AA25" s="220">
        <v>5</v>
      </c>
      <c r="AB25" s="220">
        <v>7</v>
      </c>
      <c r="AC25" s="41">
        <v>8</v>
      </c>
      <c r="AD25" s="220">
        <v>6</v>
      </c>
      <c r="AE25" s="220"/>
      <c r="AF25" s="102">
        <f t="shared" si="5"/>
        <v>6</v>
      </c>
      <c r="AG25" s="67"/>
      <c r="AH25" s="180"/>
      <c r="AI25" s="235"/>
      <c r="AJ25" s="161">
        <v>19</v>
      </c>
      <c r="AK25" s="67">
        <v>8</v>
      </c>
      <c r="AL25" s="67">
        <v>8</v>
      </c>
      <c r="AM25" s="67">
        <v>7</v>
      </c>
      <c r="AN25" s="67">
        <v>6</v>
      </c>
      <c r="AO25" s="67"/>
      <c r="AP25" s="102">
        <f t="shared" si="6"/>
        <v>7</v>
      </c>
      <c r="AQ25" s="67"/>
      <c r="AR25" s="67">
        <v>7</v>
      </c>
      <c r="AS25" s="67">
        <v>7</v>
      </c>
      <c r="AT25" s="67">
        <v>7</v>
      </c>
      <c r="AU25" s="67"/>
      <c r="AV25" s="102">
        <f t="shared" si="7"/>
        <v>7</v>
      </c>
      <c r="AW25" s="67"/>
      <c r="AX25" s="220">
        <v>7</v>
      </c>
      <c r="AY25" s="220">
        <v>7</v>
      </c>
      <c r="AZ25" s="41">
        <v>8</v>
      </c>
      <c r="BA25" s="41">
        <v>7</v>
      </c>
      <c r="BB25" s="220">
        <v>7</v>
      </c>
      <c r="BC25" s="220"/>
      <c r="BD25" s="102">
        <f t="shared" si="8"/>
        <v>7</v>
      </c>
      <c r="BE25" s="67"/>
      <c r="BF25" s="220">
        <v>6</v>
      </c>
      <c r="BG25" s="41">
        <v>6</v>
      </c>
      <c r="BH25" s="41">
        <v>7</v>
      </c>
      <c r="BI25" s="41">
        <v>7</v>
      </c>
      <c r="BJ25" s="220">
        <v>7</v>
      </c>
      <c r="BK25" s="220"/>
      <c r="BL25" s="102">
        <f t="shared" si="0"/>
        <v>7</v>
      </c>
      <c r="BM25" s="102"/>
      <c r="BN25" s="256">
        <f t="shared" si="9"/>
        <v>7.24</v>
      </c>
      <c r="BO25" s="256">
        <f t="shared" si="10"/>
        <v>7.24</v>
      </c>
      <c r="BP25" s="69" t="str">
        <f t="shared" si="1"/>
        <v>Kh¸</v>
      </c>
      <c r="BQ25" s="262"/>
      <c r="BS25" s="328">
        <f t="shared" si="11"/>
        <v>181</v>
      </c>
      <c r="BT25" s="359"/>
      <c r="BU25">
        <v>181</v>
      </c>
      <c r="BV25" s="329"/>
      <c r="BX25" t="s">
        <v>296</v>
      </c>
    </row>
    <row r="26" spans="1:74" ht="12.75">
      <c r="A26" s="165">
        <v>20</v>
      </c>
      <c r="B26" s="161">
        <v>20</v>
      </c>
      <c r="C26" s="218" t="s">
        <v>26</v>
      </c>
      <c r="D26" s="225" t="s">
        <v>83</v>
      </c>
      <c r="E26" s="219"/>
      <c r="F26" s="220">
        <v>9</v>
      </c>
      <c r="G26" s="220">
        <v>7</v>
      </c>
      <c r="H26" s="220">
        <v>6</v>
      </c>
      <c r="I26" s="220">
        <v>8</v>
      </c>
      <c r="J26" s="220">
        <v>9</v>
      </c>
      <c r="K26" s="220"/>
      <c r="L26" s="102">
        <f t="shared" si="2"/>
        <v>9</v>
      </c>
      <c r="M26" s="67"/>
      <c r="N26" s="41">
        <v>9</v>
      </c>
      <c r="O26" s="41">
        <v>9</v>
      </c>
      <c r="P26" s="220">
        <v>9</v>
      </c>
      <c r="Q26" s="220"/>
      <c r="R26" s="102">
        <f t="shared" si="3"/>
        <v>9</v>
      </c>
      <c r="S26" s="67"/>
      <c r="T26" s="67">
        <v>7</v>
      </c>
      <c r="U26" s="67">
        <v>10</v>
      </c>
      <c r="V26" s="67">
        <v>9</v>
      </c>
      <c r="W26" s="67">
        <v>8</v>
      </c>
      <c r="X26" s="67"/>
      <c r="Y26" s="102">
        <f t="shared" si="4"/>
        <v>8</v>
      </c>
      <c r="Z26" s="67"/>
      <c r="AA26" s="220">
        <v>8</v>
      </c>
      <c r="AB26" s="220">
        <v>7</v>
      </c>
      <c r="AC26" s="41">
        <v>7</v>
      </c>
      <c r="AD26" s="220">
        <v>9</v>
      </c>
      <c r="AE26" s="220"/>
      <c r="AF26" s="102">
        <f t="shared" si="5"/>
        <v>9</v>
      </c>
      <c r="AG26" s="67"/>
      <c r="AH26" s="180"/>
      <c r="AI26" s="235"/>
      <c r="AJ26" s="161">
        <v>20</v>
      </c>
      <c r="AK26" s="67">
        <v>7</v>
      </c>
      <c r="AL26" s="67">
        <v>8</v>
      </c>
      <c r="AM26" s="67">
        <v>7</v>
      </c>
      <c r="AN26" s="67">
        <v>8</v>
      </c>
      <c r="AO26" s="67"/>
      <c r="AP26" s="102">
        <f t="shared" si="6"/>
        <v>8</v>
      </c>
      <c r="AQ26" s="67"/>
      <c r="AR26" s="67">
        <v>7</v>
      </c>
      <c r="AS26" s="67">
        <v>8</v>
      </c>
      <c r="AT26" s="67">
        <v>6</v>
      </c>
      <c r="AU26" s="67"/>
      <c r="AV26" s="102">
        <f t="shared" si="7"/>
        <v>6</v>
      </c>
      <c r="AW26" s="67"/>
      <c r="AX26" s="220">
        <v>7</v>
      </c>
      <c r="AY26" s="220">
        <v>7</v>
      </c>
      <c r="AZ26" s="41">
        <v>7</v>
      </c>
      <c r="BA26" s="41">
        <v>7</v>
      </c>
      <c r="BB26" s="220">
        <v>8</v>
      </c>
      <c r="BC26" s="220"/>
      <c r="BD26" s="102">
        <f t="shared" si="8"/>
        <v>8</v>
      </c>
      <c r="BE26" s="67"/>
      <c r="BF26" s="220">
        <v>6</v>
      </c>
      <c r="BG26" s="41">
        <v>7</v>
      </c>
      <c r="BH26" s="41">
        <v>7</v>
      </c>
      <c r="BI26" s="41">
        <v>7</v>
      </c>
      <c r="BJ26" s="220">
        <v>7</v>
      </c>
      <c r="BK26" s="220"/>
      <c r="BL26" s="102">
        <f t="shared" si="0"/>
        <v>7</v>
      </c>
      <c r="BM26" s="102"/>
      <c r="BN26" s="256">
        <f t="shared" si="9"/>
        <v>8.04</v>
      </c>
      <c r="BO26" s="256">
        <f t="shared" si="10"/>
        <v>8.04</v>
      </c>
      <c r="BP26" s="69" t="str">
        <f t="shared" si="1"/>
        <v>Giái</v>
      </c>
      <c r="BQ26" s="262"/>
      <c r="BS26" s="328">
        <f t="shared" si="11"/>
        <v>201</v>
      </c>
      <c r="BT26" s="359"/>
      <c r="BU26">
        <v>201</v>
      </c>
      <c r="BV26" s="329"/>
    </row>
    <row r="27" spans="1:74" ht="12.75">
      <c r="A27" s="165">
        <v>21</v>
      </c>
      <c r="B27" s="161">
        <v>21</v>
      </c>
      <c r="C27" s="218" t="s">
        <v>10</v>
      </c>
      <c r="D27" s="225" t="s">
        <v>84</v>
      </c>
      <c r="E27" s="219"/>
      <c r="F27" s="220">
        <v>6</v>
      </c>
      <c r="G27" s="220">
        <v>7</v>
      </c>
      <c r="H27" s="220">
        <v>7</v>
      </c>
      <c r="I27" s="220">
        <v>6</v>
      </c>
      <c r="J27" s="220">
        <v>9</v>
      </c>
      <c r="K27" s="220"/>
      <c r="L27" s="102">
        <f t="shared" si="2"/>
        <v>8</v>
      </c>
      <c r="M27" s="67"/>
      <c r="N27" s="41">
        <v>6</v>
      </c>
      <c r="O27" s="41">
        <v>9</v>
      </c>
      <c r="P27" s="220">
        <v>9</v>
      </c>
      <c r="Q27" s="220"/>
      <c r="R27" s="102">
        <f t="shared" si="3"/>
        <v>9</v>
      </c>
      <c r="S27" s="67"/>
      <c r="T27" s="67">
        <v>9</v>
      </c>
      <c r="U27" s="67">
        <v>7</v>
      </c>
      <c r="V27" s="67">
        <v>7</v>
      </c>
      <c r="W27" s="67">
        <v>6</v>
      </c>
      <c r="X27" s="67"/>
      <c r="Y27" s="102">
        <f t="shared" si="4"/>
        <v>7</v>
      </c>
      <c r="Z27" s="67"/>
      <c r="AA27" s="220">
        <v>6</v>
      </c>
      <c r="AB27" s="220">
        <v>7</v>
      </c>
      <c r="AC27" s="41">
        <v>6</v>
      </c>
      <c r="AD27" s="220">
        <v>6</v>
      </c>
      <c r="AE27" s="220"/>
      <c r="AF27" s="102">
        <f t="shared" si="5"/>
        <v>6</v>
      </c>
      <c r="AG27" s="67"/>
      <c r="AH27" s="180"/>
      <c r="AI27" s="235"/>
      <c r="AJ27" s="161">
        <v>21</v>
      </c>
      <c r="AK27" s="67">
        <v>8</v>
      </c>
      <c r="AL27" s="67">
        <v>7</v>
      </c>
      <c r="AM27" s="67">
        <v>7</v>
      </c>
      <c r="AN27" s="67">
        <v>7</v>
      </c>
      <c r="AO27" s="67"/>
      <c r="AP27" s="102">
        <f t="shared" si="6"/>
        <v>7</v>
      </c>
      <c r="AQ27" s="67"/>
      <c r="AR27" s="67">
        <v>9</v>
      </c>
      <c r="AS27" s="67">
        <v>7</v>
      </c>
      <c r="AT27" s="67">
        <v>6</v>
      </c>
      <c r="AU27" s="67"/>
      <c r="AV27" s="102">
        <f t="shared" si="7"/>
        <v>7</v>
      </c>
      <c r="AW27" s="67"/>
      <c r="AX27" s="220">
        <v>8</v>
      </c>
      <c r="AY27" s="220">
        <v>7</v>
      </c>
      <c r="AZ27" s="41">
        <v>7</v>
      </c>
      <c r="BA27" s="41">
        <v>7</v>
      </c>
      <c r="BB27" s="220">
        <v>8</v>
      </c>
      <c r="BC27" s="220"/>
      <c r="BD27" s="102">
        <f t="shared" si="8"/>
        <v>8</v>
      </c>
      <c r="BE27" s="67"/>
      <c r="BF27" s="220">
        <v>7</v>
      </c>
      <c r="BG27" s="41">
        <v>7</v>
      </c>
      <c r="BH27" s="41">
        <v>6</v>
      </c>
      <c r="BI27" s="41">
        <v>6</v>
      </c>
      <c r="BJ27" s="220">
        <v>8</v>
      </c>
      <c r="BK27" s="220"/>
      <c r="BL27" s="102">
        <f t="shared" si="0"/>
        <v>8</v>
      </c>
      <c r="BM27" s="102"/>
      <c r="BN27" s="256">
        <f t="shared" si="9"/>
        <v>7.52</v>
      </c>
      <c r="BO27" s="256">
        <f t="shared" si="10"/>
        <v>7.52</v>
      </c>
      <c r="BP27" s="69" t="str">
        <f t="shared" si="1"/>
        <v>Kh¸</v>
      </c>
      <c r="BQ27" s="262"/>
      <c r="BS27" s="328">
        <f t="shared" si="11"/>
        <v>188</v>
      </c>
      <c r="BT27" s="359"/>
      <c r="BU27">
        <v>188</v>
      </c>
      <c r="BV27" s="329"/>
    </row>
    <row r="28" spans="1:74" ht="12.75">
      <c r="A28" s="165">
        <v>22</v>
      </c>
      <c r="B28" s="161">
        <v>22</v>
      </c>
      <c r="C28" s="218" t="s">
        <v>13</v>
      </c>
      <c r="D28" s="225" t="s">
        <v>27</v>
      </c>
      <c r="E28" s="219"/>
      <c r="F28" s="220">
        <v>5</v>
      </c>
      <c r="G28" s="220">
        <v>6</v>
      </c>
      <c r="H28" s="220">
        <v>7</v>
      </c>
      <c r="I28" s="220">
        <v>5</v>
      </c>
      <c r="J28" s="220">
        <v>8</v>
      </c>
      <c r="K28" s="220"/>
      <c r="L28" s="102">
        <f t="shared" si="2"/>
        <v>7</v>
      </c>
      <c r="M28" s="67"/>
      <c r="N28" s="41">
        <v>9</v>
      </c>
      <c r="O28" s="41">
        <v>8</v>
      </c>
      <c r="P28" s="220">
        <v>9</v>
      </c>
      <c r="Q28" s="220"/>
      <c r="R28" s="102">
        <f t="shared" si="3"/>
        <v>9</v>
      </c>
      <c r="S28" s="67"/>
      <c r="T28" s="67">
        <v>9</v>
      </c>
      <c r="U28" s="67">
        <v>10</v>
      </c>
      <c r="V28" s="67">
        <v>10</v>
      </c>
      <c r="W28" s="67">
        <v>8</v>
      </c>
      <c r="X28" s="67"/>
      <c r="Y28" s="102">
        <f t="shared" si="4"/>
        <v>9</v>
      </c>
      <c r="Z28" s="67"/>
      <c r="AA28" s="220">
        <v>7</v>
      </c>
      <c r="AB28" s="220">
        <v>8</v>
      </c>
      <c r="AC28" s="41">
        <v>8</v>
      </c>
      <c r="AD28" s="220">
        <v>9</v>
      </c>
      <c r="AE28" s="220"/>
      <c r="AF28" s="102">
        <f t="shared" si="5"/>
        <v>9</v>
      </c>
      <c r="AG28" s="67"/>
      <c r="AH28" s="180"/>
      <c r="AI28" s="235"/>
      <c r="AJ28" s="161">
        <v>22</v>
      </c>
      <c r="AK28" s="67">
        <v>8</v>
      </c>
      <c r="AL28" s="67">
        <v>8</v>
      </c>
      <c r="AM28" s="67">
        <v>7</v>
      </c>
      <c r="AN28" s="67">
        <v>9</v>
      </c>
      <c r="AO28" s="67"/>
      <c r="AP28" s="102">
        <f t="shared" si="6"/>
        <v>9</v>
      </c>
      <c r="AQ28" s="67"/>
      <c r="AR28" s="67">
        <v>7</v>
      </c>
      <c r="AS28" s="67">
        <v>8</v>
      </c>
      <c r="AT28" s="67">
        <v>8</v>
      </c>
      <c r="AU28" s="67"/>
      <c r="AV28" s="102">
        <f t="shared" si="7"/>
        <v>8</v>
      </c>
      <c r="AW28" s="67"/>
      <c r="AX28" s="220">
        <v>7</v>
      </c>
      <c r="AY28" s="220">
        <v>6</v>
      </c>
      <c r="AZ28" s="41">
        <v>7</v>
      </c>
      <c r="BA28" s="41">
        <v>7</v>
      </c>
      <c r="BB28" s="220">
        <v>9</v>
      </c>
      <c r="BC28" s="220"/>
      <c r="BD28" s="102">
        <f t="shared" si="8"/>
        <v>8</v>
      </c>
      <c r="BE28" s="67"/>
      <c r="BF28" s="220">
        <v>6</v>
      </c>
      <c r="BG28" s="41">
        <v>6</v>
      </c>
      <c r="BH28" s="41">
        <v>7</v>
      </c>
      <c r="BI28" s="41">
        <v>7</v>
      </c>
      <c r="BJ28" s="220">
        <v>7</v>
      </c>
      <c r="BK28" s="220"/>
      <c r="BL28" s="102">
        <f t="shared" si="0"/>
        <v>7</v>
      </c>
      <c r="BM28" s="102"/>
      <c r="BN28" s="256">
        <f t="shared" si="9"/>
        <v>8.12</v>
      </c>
      <c r="BO28" s="256">
        <f t="shared" si="10"/>
        <v>8.12</v>
      </c>
      <c r="BP28" s="69" t="str">
        <f t="shared" si="1"/>
        <v>Giái</v>
      </c>
      <c r="BQ28" s="262" t="s">
        <v>460</v>
      </c>
      <c r="BS28" s="328">
        <f t="shared" si="11"/>
        <v>203</v>
      </c>
      <c r="BT28" s="359"/>
      <c r="BU28">
        <v>203</v>
      </c>
      <c r="BV28" s="329"/>
    </row>
    <row r="29" spans="1:76" ht="12.75">
      <c r="A29" s="165">
        <v>23</v>
      </c>
      <c r="B29" s="161">
        <v>23</v>
      </c>
      <c r="C29" s="218" t="s">
        <v>85</v>
      </c>
      <c r="D29" s="225" t="s">
        <v>27</v>
      </c>
      <c r="E29" s="219"/>
      <c r="F29" s="220">
        <v>5</v>
      </c>
      <c r="G29" s="220">
        <v>4</v>
      </c>
      <c r="H29" s="220">
        <v>8</v>
      </c>
      <c r="I29" s="220">
        <v>5</v>
      </c>
      <c r="J29" s="220">
        <v>8</v>
      </c>
      <c r="K29" s="220"/>
      <c r="L29" s="102">
        <f t="shared" si="2"/>
        <v>7</v>
      </c>
      <c r="M29" s="67"/>
      <c r="N29" s="41">
        <v>9</v>
      </c>
      <c r="O29" s="41">
        <v>7</v>
      </c>
      <c r="P29" s="220">
        <v>8</v>
      </c>
      <c r="Q29" s="220"/>
      <c r="R29" s="102">
        <f t="shared" si="3"/>
        <v>8</v>
      </c>
      <c r="S29" s="67"/>
      <c r="T29" s="67">
        <v>7</v>
      </c>
      <c r="U29" s="67">
        <v>8</v>
      </c>
      <c r="V29" s="67">
        <v>9</v>
      </c>
      <c r="W29" s="67">
        <v>6</v>
      </c>
      <c r="X29" s="67"/>
      <c r="Y29" s="102">
        <f t="shared" si="4"/>
        <v>7</v>
      </c>
      <c r="Z29" s="67"/>
      <c r="AA29" s="220">
        <v>5</v>
      </c>
      <c r="AB29" s="220">
        <v>6</v>
      </c>
      <c r="AC29" s="41">
        <v>6</v>
      </c>
      <c r="AD29" s="220">
        <v>7</v>
      </c>
      <c r="AE29" s="220"/>
      <c r="AF29" s="102">
        <f t="shared" si="5"/>
        <v>7</v>
      </c>
      <c r="AG29" s="67"/>
      <c r="AH29" s="180"/>
      <c r="AI29" s="235"/>
      <c r="AJ29" s="161">
        <v>23</v>
      </c>
      <c r="AK29" s="67">
        <v>7</v>
      </c>
      <c r="AL29" s="67">
        <v>8</v>
      </c>
      <c r="AM29" s="67">
        <v>8</v>
      </c>
      <c r="AN29" s="67">
        <v>7</v>
      </c>
      <c r="AO29" s="67"/>
      <c r="AP29" s="102">
        <f t="shared" si="6"/>
        <v>7</v>
      </c>
      <c r="AQ29" s="67"/>
      <c r="AR29" s="67">
        <v>8</v>
      </c>
      <c r="AS29" s="67">
        <v>8</v>
      </c>
      <c r="AT29" s="67">
        <v>5</v>
      </c>
      <c r="AU29" s="67"/>
      <c r="AV29" s="102">
        <f t="shared" si="7"/>
        <v>6</v>
      </c>
      <c r="AW29" s="67"/>
      <c r="AX29" s="220">
        <v>7</v>
      </c>
      <c r="AY29" s="220">
        <v>6</v>
      </c>
      <c r="AZ29" s="41">
        <v>8</v>
      </c>
      <c r="BA29" s="41">
        <v>8</v>
      </c>
      <c r="BB29" s="220">
        <v>8</v>
      </c>
      <c r="BC29" s="220"/>
      <c r="BD29" s="102">
        <f t="shared" si="8"/>
        <v>8</v>
      </c>
      <c r="BE29" s="67"/>
      <c r="BF29" s="220">
        <v>6</v>
      </c>
      <c r="BG29" s="41">
        <v>7</v>
      </c>
      <c r="BH29" s="41">
        <v>6</v>
      </c>
      <c r="BI29" s="41">
        <v>6</v>
      </c>
      <c r="BJ29" s="220">
        <v>6</v>
      </c>
      <c r="BK29" s="220"/>
      <c r="BL29" s="102">
        <f t="shared" si="0"/>
        <v>6</v>
      </c>
      <c r="BM29" s="102"/>
      <c r="BN29" s="256">
        <f t="shared" si="9"/>
        <v>7</v>
      </c>
      <c r="BO29" s="256">
        <f t="shared" si="10"/>
        <v>7</v>
      </c>
      <c r="BP29" s="69" t="str">
        <f t="shared" si="1"/>
        <v>Kh¸</v>
      </c>
      <c r="BQ29" s="262"/>
      <c r="BS29" s="328">
        <f t="shared" si="11"/>
        <v>175</v>
      </c>
      <c r="BT29" s="359"/>
      <c r="BU29">
        <v>175</v>
      </c>
      <c r="BV29" s="329"/>
      <c r="BX29" t="s">
        <v>296</v>
      </c>
    </row>
    <row r="30" spans="1:74" ht="12.75">
      <c r="A30" s="165">
        <v>24</v>
      </c>
      <c r="B30" s="161">
        <v>24</v>
      </c>
      <c r="C30" s="218" t="s">
        <v>19</v>
      </c>
      <c r="D30" s="225" t="s">
        <v>28</v>
      </c>
      <c r="E30" s="219"/>
      <c r="F30" s="220">
        <v>6</v>
      </c>
      <c r="G30" s="220">
        <v>7</v>
      </c>
      <c r="H30" s="220">
        <v>7</v>
      </c>
      <c r="I30" s="220">
        <v>6</v>
      </c>
      <c r="J30" s="220">
        <v>9</v>
      </c>
      <c r="K30" s="220"/>
      <c r="L30" s="102">
        <f t="shared" si="2"/>
        <v>8</v>
      </c>
      <c r="M30" s="67"/>
      <c r="N30" s="41">
        <v>7</v>
      </c>
      <c r="O30" s="41">
        <v>9</v>
      </c>
      <c r="P30" s="220">
        <v>9</v>
      </c>
      <c r="Q30" s="220"/>
      <c r="R30" s="102">
        <f t="shared" si="3"/>
        <v>9</v>
      </c>
      <c r="S30" s="67"/>
      <c r="T30" s="67">
        <v>7</v>
      </c>
      <c r="U30" s="67">
        <v>8</v>
      </c>
      <c r="V30" s="67">
        <v>7</v>
      </c>
      <c r="W30" s="67">
        <v>6</v>
      </c>
      <c r="X30" s="67"/>
      <c r="Y30" s="102">
        <f t="shared" si="4"/>
        <v>6</v>
      </c>
      <c r="Z30" s="67"/>
      <c r="AA30" s="220">
        <v>7</v>
      </c>
      <c r="AB30" s="220">
        <v>8</v>
      </c>
      <c r="AC30" s="41">
        <v>7</v>
      </c>
      <c r="AD30" s="220">
        <v>8</v>
      </c>
      <c r="AE30" s="220"/>
      <c r="AF30" s="102">
        <f t="shared" si="5"/>
        <v>8</v>
      </c>
      <c r="AG30" s="67"/>
      <c r="AH30" s="180"/>
      <c r="AI30" s="235"/>
      <c r="AJ30" s="161">
        <v>24</v>
      </c>
      <c r="AK30" s="67">
        <v>8</v>
      </c>
      <c r="AL30" s="67">
        <v>8</v>
      </c>
      <c r="AM30" s="67">
        <v>7</v>
      </c>
      <c r="AN30" s="67">
        <v>8</v>
      </c>
      <c r="AO30" s="67"/>
      <c r="AP30" s="102">
        <f t="shared" si="6"/>
        <v>8</v>
      </c>
      <c r="AQ30" s="67"/>
      <c r="AR30" s="67">
        <v>8</v>
      </c>
      <c r="AS30" s="67">
        <v>7</v>
      </c>
      <c r="AT30" s="67">
        <v>7</v>
      </c>
      <c r="AU30" s="67"/>
      <c r="AV30" s="102">
        <f t="shared" si="7"/>
        <v>7</v>
      </c>
      <c r="AW30" s="67"/>
      <c r="AX30" s="220">
        <v>6</v>
      </c>
      <c r="AY30" s="220">
        <v>6</v>
      </c>
      <c r="AZ30" s="41">
        <v>8</v>
      </c>
      <c r="BA30" s="41">
        <v>8</v>
      </c>
      <c r="BB30" s="220">
        <v>8</v>
      </c>
      <c r="BC30" s="220"/>
      <c r="BD30" s="102">
        <f t="shared" si="8"/>
        <v>8</v>
      </c>
      <c r="BE30" s="67"/>
      <c r="BF30" s="220">
        <v>6</v>
      </c>
      <c r="BG30" s="41">
        <v>6</v>
      </c>
      <c r="BH30" s="41">
        <v>7</v>
      </c>
      <c r="BI30" s="41">
        <v>7</v>
      </c>
      <c r="BJ30" s="220">
        <v>8</v>
      </c>
      <c r="BK30" s="220"/>
      <c r="BL30" s="102">
        <f t="shared" si="0"/>
        <v>8</v>
      </c>
      <c r="BM30" s="102"/>
      <c r="BN30" s="256">
        <f t="shared" si="9"/>
        <v>7.76</v>
      </c>
      <c r="BO30" s="256">
        <f t="shared" si="10"/>
        <v>7.76</v>
      </c>
      <c r="BP30" s="69" t="str">
        <f t="shared" si="1"/>
        <v>Kh¸</v>
      </c>
      <c r="BQ30" s="262"/>
      <c r="BS30" s="328">
        <f t="shared" si="11"/>
        <v>194</v>
      </c>
      <c r="BT30" s="359"/>
      <c r="BU30">
        <v>194</v>
      </c>
      <c r="BV30" s="329"/>
    </row>
    <row r="31" spans="1:74" ht="12.75">
      <c r="A31" s="165">
        <v>25</v>
      </c>
      <c r="B31" s="161">
        <v>25</v>
      </c>
      <c r="C31" s="218" t="s">
        <v>11</v>
      </c>
      <c r="D31" s="225" t="s">
        <v>29</v>
      </c>
      <c r="E31" s="219"/>
      <c r="F31" s="220">
        <v>5</v>
      </c>
      <c r="G31" s="220">
        <v>8</v>
      </c>
      <c r="H31" s="220">
        <v>8</v>
      </c>
      <c r="I31" s="220">
        <v>9</v>
      </c>
      <c r="J31" s="220">
        <v>9</v>
      </c>
      <c r="K31" s="220"/>
      <c r="L31" s="102">
        <f t="shared" si="2"/>
        <v>9</v>
      </c>
      <c r="M31" s="67"/>
      <c r="N31" s="41">
        <v>8</v>
      </c>
      <c r="O31" s="41">
        <v>10</v>
      </c>
      <c r="P31" s="220">
        <v>10</v>
      </c>
      <c r="Q31" s="220"/>
      <c r="R31" s="102">
        <f t="shared" si="3"/>
        <v>10</v>
      </c>
      <c r="S31" s="67"/>
      <c r="T31" s="67">
        <v>9</v>
      </c>
      <c r="U31" s="67">
        <v>9</v>
      </c>
      <c r="V31" s="67">
        <v>9</v>
      </c>
      <c r="W31" s="67">
        <v>9</v>
      </c>
      <c r="X31" s="67"/>
      <c r="Y31" s="102">
        <f t="shared" si="4"/>
        <v>9</v>
      </c>
      <c r="Z31" s="67"/>
      <c r="AA31" s="220">
        <v>7</v>
      </c>
      <c r="AB31" s="220">
        <v>8</v>
      </c>
      <c r="AC31" s="41">
        <v>7</v>
      </c>
      <c r="AD31" s="220">
        <v>9</v>
      </c>
      <c r="AE31" s="220"/>
      <c r="AF31" s="102">
        <f t="shared" si="5"/>
        <v>9</v>
      </c>
      <c r="AG31" s="67"/>
      <c r="AH31" s="180"/>
      <c r="AI31" s="235"/>
      <c r="AJ31" s="161">
        <v>25</v>
      </c>
      <c r="AK31" s="67">
        <v>8</v>
      </c>
      <c r="AL31" s="67">
        <v>8</v>
      </c>
      <c r="AM31" s="67">
        <v>7</v>
      </c>
      <c r="AN31" s="67">
        <v>8</v>
      </c>
      <c r="AO31" s="67"/>
      <c r="AP31" s="102">
        <f t="shared" si="6"/>
        <v>8</v>
      </c>
      <c r="AQ31" s="67"/>
      <c r="AR31" s="67">
        <v>7</v>
      </c>
      <c r="AS31" s="67">
        <v>8</v>
      </c>
      <c r="AT31" s="67">
        <v>8</v>
      </c>
      <c r="AU31" s="67"/>
      <c r="AV31" s="102">
        <f t="shared" si="7"/>
        <v>8</v>
      </c>
      <c r="AW31" s="67"/>
      <c r="AX31" s="220">
        <v>7</v>
      </c>
      <c r="AY31" s="220">
        <v>7</v>
      </c>
      <c r="AZ31" s="41">
        <v>7</v>
      </c>
      <c r="BA31" s="41">
        <v>8</v>
      </c>
      <c r="BB31" s="220">
        <v>9</v>
      </c>
      <c r="BC31" s="220"/>
      <c r="BD31" s="102">
        <f t="shared" si="8"/>
        <v>8</v>
      </c>
      <c r="BE31" s="67"/>
      <c r="BF31" s="220">
        <v>7</v>
      </c>
      <c r="BG31" s="41">
        <v>6</v>
      </c>
      <c r="BH31" s="41">
        <v>6</v>
      </c>
      <c r="BI31" s="41">
        <v>6</v>
      </c>
      <c r="BJ31" s="220">
        <v>7</v>
      </c>
      <c r="BK31" s="220"/>
      <c r="BL31" s="102">
        <f t="shared" si="0"/>
        <v>7</v>
      </c>
      <c r="BM31" s="102"/>
      <c r="BN31" s="256">
        <f t="shared" si="9"/>
        <v>8.4</v>
      </c>
      <c r="BO31" s="256">
        <f t="shared" si="10"/>
        <v>8.4</v>
      </c>
      <c r="BP31" s="69" t="str">
        <f t="shared" si="1"/>
        <v>Giái</v>
      </c>
      <c r="BQ31" s="262" t="s">
        <v>460</v>
      </c>
      <c r="BS31" s="328">
        <f t="shared" si="11"/>
        <v>210</v>
      </c>
      <c r="BT31" s="359"/>
      <c r="BU31">
        <v>210</v>
      </c>
      <c r="BV31" s="329"/>
    </row>
    <row r="32" spans="1:74" ht="12.75">
      <c r="A32" s="165">
        <v>26</v>
      </c>
      <c r="B32" s="161">
        <v>26</v>
      </c>
      <c r="C32" s="218" t="s">
        <v>30</v>
      </c>
      <c r="D32" s="225" t="s">
        <v>29</v>
      </c>
      <c r="E32" s="219"/>
      <c r="F32" s="220">
        <v>6</v>
      </c>
      <c r="G32" s="220">
        <v>9</v>
      </c>
      <c r="H32" s="220">
        <v>7</v>
      </c>
      <c r="I32" s="220">
        <v>8</v>
      </c>
      <c r="J32" s="220">
        <v>9</v>
      </c>
      <c r="K32" s="220"/>
      <c r="L32" s="102">
        <f t="shared" si="2"/>
        <v>9</v>
      </c>
      <c r="M32" s="67"/>
      <c r="N32" s="41">
        <v>6</v>
      </c>
      <c r="O32" s="41">
        <v>7</v>
      </c>
      <c r="P32" s="220">
        <v>8</v>
      </c>
      <c r="Q32" s="220"/>
      <c r="R32" s="102">
        <f t="shared" si="3"/>
        <v>8</v>
      </c>
      <c r="S32" s="67"/>
      <c r="T32" s="67">
        <v>8</v>
      </c>
      <c r="U32" s="67">
        <v>7</v>
      </c>
      <c r="V32" s="67">
        <v>7</v>
      </c>
      <c r="W32" s="67">
        <v>8</v>
      </c>
      <c r="X32" s="67"/>
      <c r="Y32" s="102">
        <f t="shared" si="4"/>
        <v>8</v>
      </c>
      <c r="Z32" s="67"/>
      <c r="AA32" s="220">
        <v>5</v>
      </c>
      <c r="AB32" s="220">
        <v>6</v>
      </c>
      <c r="AC32" s="41">
        <v>7</v>
      </c>
      <c r="AD32" s="220">
        <v>7</v>
      </c>
      <c r="AE32" s="220"/>
      <c r="AF32" s="102">
        <f t="shared" si="5"/>
        <v>7</v>
      </c>
      <c r="AG32" s="67"/>
      <c r="AH32" s="180"/>
      <c r="AI32" s="235"/>
      <c r="AJ32" s="161">
        <v>26</v>
      </c>
      <c r="AK32" s="67">
        <v>8</v>
      </c>
      <c r="AL32" s="67">
        <v>7</v>
      </c>
      <c r="AM32" s="67">
        <v>8</v>
      </c>
      <c r="AN32" s="67">
        <v>7</v>
      </c>
      <c r="AO32" s="67"/>
      <c r="AP32" s="102">
        <f t="shared" si="6"/>
        <v>7</v>
      </c>
      <c r="AQ32" s="67"/>
      <c r="AR32" s="67">
        <v>8</v>
      </c>
      <c r="AS32" s="67">
        <v>8</v>
      </c>
      <c r="AT32" s="67">
        <v>7</v>
      </c>
      <c r="AU32" s="67"/>
      <c r="AV32" s="102">
        <f t="shared" si="7"/>
        <v>7</v>
      </c>
      <c r="AW32" s="67"/>
      <c r="AX32" s="220">
        <v>7</v>
      </c>
      <c r="AY32" s="220">
        <v>7</v>
      </c>
      <c r="AZ32" s="41">
        <v>7</v>
      </c>
      <c r="BA32" s="41">
        <v>7</v>
      </c>
      <c r="BB32" s="220">
        <v>8</v>
      </c>
      <c r="BC32" s="220"/>
      <c r="BD32" s="102">
        <f t="shared" si="8"/>
        <v>8</v>
      </c>
      <c r="BE32" s="67"/>
      <c r="BF32" s="220">
        <v>8</v>
      </c>
      <c r="BG32" s="41">
        <v>7</v>
      </c>
      <c r="BH32" s="41">
        <v>8</v>
      </c>
      <c r="BI32" s="41">
        <v>8</v>
      </c>
      <c r="BJ32" s="220">
        <v>7</v>
      </c>
      <c r="BK32" s="220"/>
      <c r="BL32" s="102">
        <f t="shared" si="0"/>
        <v>7</v>
      </c>
      <c r="BM32" s="102"/>
      <c r="BN32" s="256">
        <f t="shared" si="9"/>
        <v>7.68</v>
      </c>
      <c r="BO32" s="256">
        <f t="shared" si="10"/>
        <v>7.68</v>
      </c>
      <c r="BP32" s="69" t="str">
        <f t="shared" si="1"/>
        <v>Kh¸</v>
      </c>
      <c r="BQ32" s="262"/>
      <c r="BS32" s="328">
        <f t="shared" si="11"/>
        <v>192</v>
      </c>
      <c r="BT32" s="359"/>
      <c r="BU32">
        <v>192</v>
      </c>
      <c r="BV32" s="329"/>
    </row>
    <row r="33" spans="1:74" ht="12.75">
      <c r="A33" s="165">
        <v>27</v>
      </c>
      <c r="B33" s="161">
        <v>27</v>
      </c>
      <c r="C33" s="218" t="s">
        <v>166</v>
      </c>
      <c r="D33" s="225" t="s">
        <v>29</v>
      </c>
      <c r="E33" s="219"/>
      <c r="F33" s="220">
        <v>7</v>
      </c>
      <c r="G33" s="220">
        <v>6</v>
      </c>
      <c r="H33" s="220">
        <v>7</v>
      </c>
      <c r="I33" s="220">
        <v>7</v>
      </c>
      <c r="J33" s="220">
        <v>8</v>
      </c>
      <c r="K33" s="220"/>
      <c r="L33" s="102">
        <f t="shared" si="2"/>
        <v>8</v>
      </c>
      <c r="M33" s="67"/>
      <c r="N33" s="41">
        <v>9</v>
      </c>
      <c r="O33" s="41">
        <v>10</v>
      </c>
      <c r="P33" s="220">
        <v>10</v>
      </c>
      <c r="Q33" s="220"/>
      <c r="R33" s="102">
        <f t="shared" si="3"/>
        <v>10</v>
      </c>
      <c r="S33" s="67"/>
      <c r="T33" s="67">
        <v>7</v>
      </c>
      <c r="U33" s="67">
        <v>9</v>
      </c>
      <c r="V33" s="67">
        <v>7</v>
      </c>
      <c r="W33" s="67">
        <v>8</v>
      </c>
      <c r="X33" s="67"/>
      <c r="Y33" s="102">
        <f t="shared" si="4"/>
        <v>8</v>
      </c>
      <c r="Z33" s="67"/>
      <c r="AA33" s="220">
        <v>8</v>
      </c>
      <c r="AB33" s="220">
        <v>7</v>
      </c>
      <c r="AC33" s="41">
        <v>7</v>
      </c>
      <c r="AD33" s="220">
        <v>8</v>
      </c>
      <c r="AE33" s="220"/>
      <c r="AF33" s="102">
        <f t="shared" si="5"/>
        <v>8</v>
      </c>
      <c r="AG33" s="67"/>
      <c r="AH33" s="180"/>
      <c r="AI33" s="235"/>
      <c r="AJ33" s="161">
        <v>27</v>
      </c>
      <c r="AK33" s="67">
        <v>8</v>
      </c>
      <c r="AL33" s="67">
        <v>8</v>
      </c>
      <c r="AM33" s="67">
        <v>8</v>
      </c>
      <c r="AN33" s="67">
        <v>9</v>
      </c>
      <c r="AO33" s="67"/>
      <c r="AP33" s="102">
        <f t="shared" si="6"/>
        <v>9</v>
      </c>
      <c r="AQ33" s="67"/>
      <c r="AR33" s="67">
        <v>9</v>
      </c>
      <c r="AS33" s="67">
        <v>8</v>
      </c>
      <c r="AT33" s="67">
        <v>7</v>
      </c>
      <c r="AU33" s="67"/>
      <c r="AV33" s="102">
        <f t="shared" si="7"/>
        <v>7</v>
      </c>
      <c r="AW33" s="67"/>
      <c r="AX33" s="220">
        <v>7</v>
      </c>
      <c r="AY33" s="220">
        <v>7</v>
      </c>
      <c r="AZ33" s="41">
        <v>8</v>
      </c>
      <c r="BA33" s="41">
        <v>8</v>
      </c>
      <c r="BB33" s="220">
        <v>9</v>
      </c>
      <c r="BC33" s="220"/>
      <c r="BD33" s="102">
        <f t="shared" si="8"/>
        <v>9</v>
      </c>
      <c r="BE33" s="67"/>
      <c r="BF33" s="220">
        <v>7</v>
      </c>
      <c r="BG33" s="41">
        <v>7</v>
      </c>
      <c r="BH33" s="41">
        <v>7</v>
      </c>
      <c r="BI33" s="41">
        <v>7</v>
      </c>
      <c r="BJ33" s="220">
        <v>6</v>
      </c>
      <c r="BK33" s="220"/>
      <c r="BL33" s="102">
        <f t="shared" si="0"/>
        <v>6</v>
      </c>
      <c r="BM33" s="102"/>
      <c r="BN33" s="256">
        <f t="shared" si="9"/>
        <v>8.04</v>
      </c>
      <c r="BO33" s="256">
        <f t="shared" si="10"/>
        <v>8.04</v>
      </c>
      <c r="BP33" s="69" t="str">
        <f t="shared" si="1"/>
        <v>Giái</v>
      </c>
      <c r="BQ33" s="262" t="s">
        <v>460</v>
      </c>
      <c r="BS33" s="328">
        <f t="shared" si="11"/>
        <v>201</v>
      </c>
      <c r="BT33" s="359"/>
      <c r="BU33">
        <v>201</v>
      </c>
      <c r="BV33" s="329"/>
    </row>
    <row r="34" spans="1:74" ht="12.75">
      <c r="A34" s="166">
        <v>28</v>
      </c>
      <c r="B34" s="162">
        <v>28</v>
      </c>
      <c r="C34" s="227" t="s">
        <v>17</v>
      </c>
      <c r="D34" s="228" t="s">
        <v>87</v>
      </c>
      <c r="E34" s="222"/>
      <c r="F34" s="223">
        <v>6</v>
      </c>
      <c r="G34" s="223">
        <v>7</v>
      </c>
      <c r="H34" s="223">
        <v>8</v>
      </c>
      <c r="I34" s="223">
        <v>8</v>
      </c>
      <c r="J34" s="223">
        <v>9</v>
      </c>
      <c r="K34" s="223"/>
      <c r="L34" s="103">
        <f t="shared" si="2"/>
        <v>8</v>
      </c>
      <c r="M34" s="71"/>
      <c r="N34" s="51">
        <v>8</v>
      </c>
      <c r="O34" s="51">
        <v>9</v>
      </c>
      <c r="P34" s="223">
        <v>8</v>
      </c>
      <c r="Q34" s="223"/>
      <c r="R34" s="103">
        <f t="shared" si="3"/>
        <v>8</v>
      </c>
      <c r="S34" s="71"/>
      <c r="T34" s="71">
        <v>10</v>
      </c>
      <c r="U34" s="71">
        <v>8</v>
      </c>
      <c r="V34" s="71">
        <v>7</v>
      </c>
      <c r="W34" s="71">
        <v>9</v>
      </c>
      <c r="X34" s="71"/>
      <c r="Y34" s="103">
        <f t="shared" si="4"/>
        <v>9</v>
      </c>
      <c r="Z34" s="71"/>
      <c r="AA34" s="223">
        <v>6</v>
      </c>
      <c r="AB34" s="223">
        <v>7</v>
      </c>
      <c r="AC34" s="51">
        <v>7</v>
      </c>
      <c r="AD34" s="223">
        <v>7</v>
      </c>
      <c r="AE34" s="223"/>
      <c r="AF34" s="103">
        <f t="shared" si="5"/>
        <v>7</v>
      </c>
      <c r="AG34" s="71"/>
      <c r="AH34" s="180"/>
      <c r="AI34" s="235"/>
      <c r="AJ34" s="162">
        <v>28</v>
      </c>
      <c r="AK34" s="71">
        <v>7</v>
      </c>
      <c r="AL34" s="71">
        <v>8</v>
      </c>
      <c r="AM34" s="71">
        <v>7</v>
      </c>
      <c r="AN34" s="71">
        <v>9</v>
      </c>
      <c r="AO34" s="71"/>
      <c r="AP34" s="103">
        <f t="shared" si="6"/>
        <v>9</v>
      </c>
      <c r="AQ34" s="71"/>
      <c r="AR34" s="71">
        <v>8</v>
      </c>
      <c r="AS34" s="71">
        <v>7</v>
      </c>
      <c r="AT34" s="71">
        <v>9</v>
      </c>
      <c r="AU34" s="71"/>
      <c r="AV34" s="103">
        <f t="shared" si="7"/>
        <v>9</v>
      </c>
      <c r="AW34" s="71"/>
      <c r="AX34" s="223">
        <v>8</v>
      </c>
      <c r="AY34" s="223">
        <v>7</v>
      </c>
      <c r="AZ34" s="51">
        <v>8</v>
      </c>
      <c r="BA34" s="51">
        <v>7</v>
      </c>
      <c r="BB34" s="223">
        <v>8</v>
      </c>
      <c r="BC34" s="223"/>
      <c r="BD34" s="103">
        <f t="shared" si="8"/>
        <v>8</v>
      </c>
      <c r="BE34" s="71"/>
      <c r="BF34" s="223">
        <v>6</v>
      </c>
      <c r="BG34" s="51">
        <v>6</v>
      </c>
      <c r="BH34" s="51">
        <v>7</v>
      </c>
      <c r="BI34" s="51">
        <v>7</v>
      </c>
      <c r="BJ34" s="223">
        <v>6</v>
      </c>
      <c r="BK34" s="223"/>
      <c r="BL34" s="103">
        <f t="shared" si="0"/>
        <v>6</v>
      </c>
      <c r="BM34" s="103"/>
      <c r="BN34" s="260">
        <f t="shared" si="9"/>
        <v>7.88</v>
      </c>
      <c r="BO34" s="260">
        <f t="shared" si="10"/>
        <v>7.88</v>
      </c>
      <c r="BP34" s="73" t="str">
        <f t="shared" si="1"/>
        <v>Kh¸</v>
      </c>
      <c r="BQ34" s="262"/>
      <c r="BS34" s="328">
        <f t="shared" si="11"/>
        <v>197</v>
      </c>
      <c r="BT34" s="359"/>
      <c r="BU34">
        <v>197</v>
      </c>
      <c r="BV34" s="329"/>
    </row>
    <row r="35" spans="1:74" ht="12.75">
      <c r="A35" s="263"/>
      <c r="B35" s="241"/>
      <c r="C35" s="264"/>
      <c r="D35" s="264"/>
      <c r="E35" s="265"/>
      <c r="F35" s="242"/>
      <c r="G35" s="242"/>
      <c r="H35" s="242"/>
      <c r="I35" s="242"/>
      <c r="J35" s="242"/>
      <c r="K35" s="242"/>
      <c r="L35" s="243"/>
      <c r="M35" s="244"/>
      <c r="N35" s="245"/>
      <c r="O35" s="245"/>
      <c r="P35" s="242"/>
      <c r="Q35" s="242"/>
      <c r="R35" s="243"/>
      <c r="S35" s="244"/>
      <c r="T35" s="244"/>
      <c r="U35" s="244"/>
      <c r="V35" s="244"/>
      <c r="W35" s="244"/>
      <c r="X35" s="244"/>
      <c r="Y35" s="243"/>
      <c r="Z35" s="244"/>
      <c r="AA35" s="242"/>
      <c r="AB35" s="242"/>
      <c r="AC35" s="245"/>
      <c r="AD35" s="242"/>
      <c r="AE35" s="242"/>
      <c r="AF35" s="243"/>
      <c r="AG35" s="244"/>
      <c r="AH35" s="235"/>
      <c r="AI35" s="235"/>
      <c r="AJ35" s="241"/>
      <c r="AK35" s="244"/>
      <c r="AL35" s="244"/>
      <c r="AM35" s="244"/>
      <c r="AN35" s="244"/>
      <c r="AO35" s="244"/>
      <c r="AP35" s="243"/>
      <c r="AQ35" s="244"/>
      <c r="AR35" s="244"/>
      <c r="AS35" s="244"/>
      <c r="AT35" s="244"/>
      <c r="AU35" s="244"/>
      <c r="AV35" s="243"/>
      <c r="AW35" s="244"/>
      <c r="AX35" s="242"/>
      <c r="AY35" s="242"/>
      <c r="AZ35" s="245"/>
      <c r="BA35" s="245"/>
      <c r="BB35" s="242"/>
      <c r="BC35" s="242"/>
      <c r="BD35" s="243"/>
      <c r="BE35" s="244"/>
      <c r="BF35" s="242"/>
      <c r="BG35" s="245"/>
      <c r="BH35" s="245"/>
      <c r="BI35" s="245"/>
      <c r="BJ35" s="242"/>
      <c r="BK35" s="242"/>
      <c r="BL35" s="243"/>
      <c r="BM35" s="243"/>
      <c r="BN35" s="257"/>
      <c r="BO35" s="257"/>
      <c r="BP35" s="252"/>
      <c r="BQ35" s="258"/>
      <c r="BS35" s="328"/>
      <c r="BT35" s="359"/>
      <c r="BV35" s="329"/>
    </row>
    <row r="36" spans="1:74" ht="12.75">
      <c r="A36" s="238"/>
      <c r="B36" s="203"/>
      <c r="C36" s="210"/>
      <c r="D36" s="210"/>
      <c r="E36" s="239"/>
      <c r="F36" s="221"/>
      <c r="G36" s="221"/>
      <c r="H36" s="221"/>
      <c r="I36" s="221"/>
      <c r="J36" s="221"/>
      <c r="K36" s="221"/>
      <c r="L36" s="135"/>
      <c r="M36" s="235"/>
      <c r="N36" s="240"/>
      <c r="O36" s="240"/>
      <c r="P36" s="221"/>
      <c r="Q36" s="221"/>
      <c r="R36" s="135"/>
      <c r="S36" s="235"/>
      <c r="T36" s="235"/>
      <c r="U36" s="235"/>
      <c r="V36" s="235"/>
      <c r="W36" s="235"/>
      <c r="X36" s="235"/>
      <c r="Y36" s="135"/>
      <c r="Z36" s="235"/>
      <c r="AA36" s="221"/>
      <c r="AB36" s="221"/>
      <c r="AC36" s="240"/>
      <c r="AD36" s="221"/>
      <c r="AE36" s="221"/>
      <c r="AF36" s="135"/>
      <c r="AG36" s="235"/>
      <c r="AH36" s="235"/>
      <c r="AI36" s="235"/>
      <c r="AJ36" s="203"/>
      <c r="AK36" s="235"/>
      <c r="AL36" s="235"/>
      <c r="AM36" s="235"/>
      <c r="AN36" s="235"/>
      <c r="AO36" s="235"/>
      <c r="AP36" s="135"/>
      <c r="AQ36" s="235"/>
      <c r="AR36" s="235"/>
      <c r="AS36" s="235"/>
      <c r="AT36" s="235"/>
      <c r="AU36" s="235"/>
      <c r="AV36" s="135"/>
      <c r="AW36" s="235"/>
      <c r="AX36" s="221"/>
      <c r="AY36" s="221"/>
      <c r="AZ36" s="240"/>
      <c r="BA36" s="240"/>
      <c r="BB36" s="221"/>
      <c r="BC36" s="221"/>
      <c r="BD36" s="135"/>
      <c r="BE36" s="235"/>
      <c r="BF36" s="221"/>
      <c r="BG36" s="240"/>
      <c r="BH36" s="240"/>
      <c r="BI36" s="240"/>
      <c r="BJ36" s="221"/>
      <c r="BK36" s="221"/>
      <c r="BL36" s="135"/>
      <c r="BM36" s="135"/>
      <c r="BN36" s="258"/>
      <c r="BO36" s="258"/>
      <c r="BP36" s="251"/>
      <c r="BQ36" s="258"/>
      <c r="BS36" s="328"/>
      <c r="BT36" s="359"/>
      <c r="BV36" s="329"/>
    </row>
    <row r="37" spans="1:74" ht="12.75">
      <c r="A37" s="266"/>
      <c r="B37" s="246"/>
      <c r="C37" s="267"/>
      <c r="D37" s="267"/>
      <c r="E37" s="268"/>
      <c r="F37" s="247"/>
      <c r="G37" s="247"/>
      <c r="H37" s="247"/>
      <c r="I37" s="247"/>
      <c r="J37" s="247"/>
      <c r="K37" s="247"/>
      <c r="L37" s="248"/>
      <c r="M37" s="249"/>
      <c r="N37" s="250"/>
      <c r="O37" s="250"/>
      <c r="P37" s="247"/>
      <c r="Q37" s="247"/>
      <c r="R37" s="248"/>
      <c r="S37" s="249"/>
      <c r="T37" s="249"/>
      <c r="U37" s="249"/>
      <c r="V37" s="249"/>
      <c r="W37" s="249"/>
      <c r="X37" s="249"/>
      <c r="Y37" s="248"/>
      <c r="Z37" s="249"/>
      <c r="AA37" s="247"/>
      <c r="AB37" s="247"/>
      <c r="AC37" s="250"/>
      <c r="AD37" s="247"/>
      <c r="AE37" s="247"/>
      <c r="AF37" s="248"/>
      <c r="AG37" s="249"/>
      <c r="AH37" s="235"/>
      <c r="AI37" s="235"/>
      <c r="AJ37" s="246"/>
      <c r="AK37" s="249"/>
      <c r="AL37" s="249"/>
      <c r="AM37" s="249"/>
      <c r="AN37" s="249"/>
      <c r="AO37" s="249"/>
      <c r="AP37" s="248"/>
      <c r="AQ37" s="249"/>
      <c r="AR37" s="249"/>
      <c r="AS37" s="249"/>
      <c r="AT37" s="249"/>
      <c r="AU37" s="249"/>
      <c r="AV37" s="248"/>
      <c r="AW37" s="249"/>
      <c r="AX37" s="247"/>
      <c r="AY37" s="247"/>
      <c r="AZ37" s="250"/>
      <c r="BA37" s="250"/>
      <c r="BB37" s="247"/>
      <c r="BC37" s="247"/>
      <c r="BD37" s="248"/>
      <c r="BE37" s="249"/>
      <c r="BF37" s="247"/>
      <c r="BG37" s="250"/>
      <c r="BH37" s="250"/>
      <c r="BI37" s="250"/>
      <c r="BJ37" s="247"/>
      <c r="BK37" s="247"/>
      <c r="BL37" s="248"/>
      <c r="BM37" s="248"/>
      <c r="BN37" s="259"/>
      <c r="BO37" s="259"/>
      <c r="BP37" s="253"/>
      <c r="BQ37" s="258"/>
      <c r="BS37" s="328"/>
      <c r="BT37" s="359"/>
      <c r="BV37" s="329"/>
    </row>
    <row r="38" spans="1:76" ht="12.75">
      <c r="A38" s="164">
        <v>29</v>
      </c>
      <c r="B38" s="160">
        <v>29</v>
      </c>
      <c r="C38" s="214" t="s">
        <v>88</v>
      </c>
      <c r="D38" s="269" t="s">
        <v>16</v>
      </c>
      <c r="E38" s="215"/>
      <c r="F38" s="216">
        <v>7</v>
      </c>
      <c r="G38" s="216">
        <v>8</v>
      </c>
      <c r="H38" s="216">
        <v>7</v>
      </c>
      <c r="I38" s="216">
        <v>9</v>
      </c>
      <c r="J38" s="216">
        <v>8</v>
      </c>
      <c r="K38" s="216"/>
      <c r="L38" s="101">
        <f t="shared" si="2"/>
        <v>8</v>
      </c>
      <c r="M38" s="75"/>
      <c r="N38" s="60">
        <v>7</v>
      </c>
      <c r="O38" s="60">
        <v>9</v>
      </c>
      <c r="P38" s="216">
        <v>9</v>
      </c>
      <c r="Q38" s="216"/>
      <c r="R38" s="101">
        <f t="shared" si="3"/>
        <v>9</v>
      </c>
      <c r="S38" s="75"/>
      <c r="T38" s="75">
        <v>7</v>
      </c>
      <c r="U38" s="75">
        <v>7</v>
      </c>
      <c r="V38" s="75">
        <v>7</v>
      </c>
      <c r="W38" s="75">
        <v>7</v>
      </c>
      <c r="X38" s="75"/>
      <c r="Y38" s="101">
        <f t="shared" si="4"/>
        <v>7</v>
      </c>
      <c r="Z38" s="75"/>
      <c r="AA38" s="216">
        <v>6</v>
      </c>
      <c r="AB38" s="216">
        <v>8</v>
      </c>
      <c r="AC38" s="60">
        <v>8</v>
      </c>
      <c r="AD38" s="216">
        <v>6</v>
      </c>
      <c r="AE38" s="216"/>
      <c r="AF38" s="101">
        <f t="shared" si="5"/>
        <v>6</v>
      </c>
      <c r="AG38" s="75"/>
      <c r="AH38" s="180"/>
      <c r="AI38" s="235"/>
      <c r="AJ38" s="160">
        <v>29</v>
      </c>
      <c r="AK38" s="75">
        <v>8</v>
      </c>
      <c r="AL38" s="75">
        <v>8</v>
      </c>
      <c r="AM38" s="75">
        <v>8</v>
      </c>
      <c r="AN38" s="75">
        <v>7</v>
      </c>
      <c r="AO38" s="75"/>
      <c r="AP38" s="101">
        <f t="shared" si="6"/>
        <v>7</v>
      </c>
      <c r="AQ38" s="75"/>
      <c r="AR38" s="75">
        <v>9</v>
      </c>
      <c r="AS38" s="75">
        <v>8</v>
      </c>
      <c r="AT38" s="75">
        <v>5</v>
      </c>
      <c r="AU38" s="75"/>
      <c r="AV38" s="101">
        <f t="shared" si="7"/>
        <v>6</v>
      </c>
      <c r="AW38" s="75"/>
      <c r="AX38" s="216">
        <v>7</v>
      </c>
      <c r="AY38" s="216">
        <v>7</v>
      </c>
      <c r="AZ38" s="60">
        <v>7</v>
      </c>
      <c r="BA38" s="60">
        <v>7</v>
      </c>
      <c r="BB38" s="216">
        <v>7</v>
      </c>
      <c r="BC38" s="216"/>
      <c r="BD38" s="101">
        <f t="shared" si="8"/>
        <v>7</v>
      </c>
      <c r="BE38" s="75"/>
      <c r="BF38" s="216">
        <v>6</v>
      </c>
      <c r="BG38" s="60">
        <v>7</v>
      </c>
      <c r="BH38" s="60">
        <v>7</v>
      </c>
      <c r="BI38" s="60">
        <v>7</v>
      </c>
      <c r="BJ38" s="270">
        <v>0</v>
      </c>
      <c r="BK38" s="216">
        <v>8</v>
      </c>
      <c r="BL38" s="101">
        <f aca="true" t="shared" si="12" ref="BL38:BL61">ROUND(SUM(BF38:BI38)/4*0.3+BJ38*0.7,0)</f>
        <v>2</v>
      </c>
      <c r="BM38" s="102">
        <f>ROUND(SUM(BF38:BI38)/4*0.3+BK38*0.7,0)</f>
        <v>8</v>
      </c>
      <c r="BN38" s="255">
        <f t="shared" si="9"/>
        <v>6.32</v>
      </c>
      <c r="BO38" s="255">
        <f>(L38*4+R38*2+Y38*3+AF38*3+AP38*3+AV38*2+BD38*4+MAX(BL38:BM38)*4)/25</f>
        <v>7.28</v>
      </c>
      <c r="BP38" s="64" t="str">
        <f t="shared" si="1"/>
        <v>Kh¸</v>
      </c>
      <c r="BQ38" s="262"/>
      <c r="BS38" s="328">
        <f>(L38*4+R38*2+Y38*3+AF38*3+AP38*3+AV38*2+BD38*4+BM38*4)</f>
        <v>182</v>
      </c>
      <c r="BT38" s="359"/>
      <c r="BU38">
        <v>182</v>
      </c>
      <c r="BV38" s="329"/>
      <c r="BX38" t="s">
        <v>296</v>
      </c>
    </row>
    <row r="39" spans="1:74" ht="12.75">
      <c r="A39" s="165">
        <v>30</v>
      </c>
      <c r="B39" s="161">
        <v>30</v>
      </c>
      <c r="C39" s="218" t="s">
        <v>14</v>
      </c>
      <c r="D39" s="225" t="s">
        <v>38</v>
      </c>
      <c r="E39" s="219"/>
      <c r="F39" s="220">
        <v>7</v>
      </c>
      <c r="G39" s="220">
        <v>6</v>
      </c>
      <c r="H39" s="220">
        <v>6</v>
      </c>
      <c r="I39" s="220">
        <v>7</v>
      </c>
      <c r="J39" s="220">
        <v>8</v>
      </c>
      <c r="K39" s="220"/>
      <c r="L39" s="102">
        <f t="shared" si="2"/>
        <v>8</v>
      </c>
      <c r="M39" s="67"/>
      <c r="N39" s="41">
        <v>7</v>
      </c>
      <c r="O39" s="41">
        <v>8</v>
      </c>
      <c r="P39" s="220">
        <v>8</v>
      </c>
      <c r="Q39" s="220"/>
      <c r="R39" s="102">
        <f t="shared" si="3"/>
        <v>8</v>
      </c>
      <c r="S39" s="67"/>
      <c r="T39" s="67">
        <v>8</v>
      </c>
      <c r="U39" s="67">
        <v>7</v>
      </c>
      <c r="V39" s="67">
        <v>8</v>
      </c>
      <c r="W39" s="67">
        <v>8</v>
      </c>
      <c r="X39" s="67"/>
      <c r="Y39" s="102">
        <f t="shared" si="4"/>
        <v>8</v>
      </c>
      <c r="Z39" s="67"/>
      <c r="AA39" s="220">
        <v>6</v>
      </c>
      <c r="AB39" s="220">
        <v>7</v>
      </c>
      <c r="AC39" s="41">
        <v>7</v>
      </c>
      <c r="AD39" s="220">
        <v>8</v>
      </c>
      <c r="AE39" s="220"/>
      <c r="AF39" s="102">
        <f t="shared" si="5"/>
        <v>8</v>
      </c>
      <c r="AG39" s="67"/>
      <c r="AH39" s="180"/>
      <c r="AI39" s="235"/>
      <c r="AJ39" s="161">
        <v>30</v>
      </c>
      <c r="AK39" s="67">
        <v>7</v>
      </c>
      <c r="AL39" s="67">
        <v>8</v>
      </c>
      <c r="AM39" s="67">
        <v>8</v>
      </c>
      <c r="AN39" s="67">
        <v>8</v>
      </c>
      <c r="AO39" s="67"/>
      <c r="AP39" s="102">
        <f t="shared" si="6"/>
        <v>8</v>
      </c>
      <c r="AQ39" s="67"/>
      <c r="AR39" s="67">
        <v>7</v>
      </c>
      <c r="AS39" s="67">
        <v>7</v>
      </c>
      <c r="AT39" s="67">
        <v>7</v>
      </c>
      <c r="AU39" s="67"/>
      <c r="AV39" s="102">
        <f t="shared" si="7"/>
        <v>7</v>
      </c>
      <c r="AW39" s="67"/>
      <c r="AX39" s="220">
        <v>7</v>
      </c>
      <c r="AY39" s="220">
        <v>7</v>
      </c>
      <c r="AZ39" s="41">
        <v>7</v>
      </c>
      <c r="BA39" s="41">
        <v>7</v>
      </c>
      <c r="BB39" s="220">
        <v>8</v>
      </c>
      <c r="BC39" s="220"/>
      <c r="BD39" s="102">
        <f t="shared" si="8"/>
        <v>8</v>
      </c>
      <c r="BE39" s="67"/>
      <c r="BF39" s="220">
        <v>7</v>
      </c>
      <c r="BG39" s="41">
        <v>7</v>
      </c>
      <c r="BH39" s="41">
        <v>6</v>
      </c>
      <c r="BI39" s="41">
        <v>6</v>
      </c>
      <c r="BJ39" s="220">
        <v>7</v>
      </c>
      <c r="BK39" s="220"/>
      <c r="BL39" s="102">
        <f t="shared" si="12"/>
        <v>7</v>
      </c>
      <c r="BM39" s="102"/>
      <c r="BN39" s="256">
        <f t="shared" si="9"/>
        <v>7.76</v>
      </c>
      <c r="BO39" s="256">
        <f aca="true" t="shared" si="13" ref="BO39:BO61">(L39*4+R39*2+Y39*3+AF39*3+AP39*3+AV39*2+BD39*4+MAX(BL39:BM39)*4)/25</f>
        <v>7.76</v>
      </c>
      <c r="BP39" s="69" t="str">
        <f t="shared" si="1"/>
        <v>Kh¸</v>
      </c>
      <c r="BQ39" s="262"/>
      <c r="BS39" s="328">
        <f t="shared" si="11"/>
        <v>194</v>
      </c>
      <c r="BT39" s="359"/>
      <c r="BU39">
        <v>194</v>
      </c>
      <c r="BV39" s="329"/>
    </row>
    <row r="40" spans="1:74" ht="14.25">
      <c r="A40" s="165">
        <v>31</v>
      </c>
      <c r="B40" s="161">
        <v>31</v>
      </c>
      <c r="C40" s="218" t="s">
        <v>17</v>
      </c>
      <c r="D40" s="226" t="s">
        <v>268</v>
      </c>
      <c r="E40" s="219"/>
      <c r="F40" s="220">
        <v>8</v>
      </c>
      <c r="G40" s="220">
        <v>7</v>
      </c>
      <c r="H40" s="220">
        <v>6</v>
      </c>
      <c r="I40" s="220">
        <v>9</v>
      </c>
      <c r="J40" s="220">
        <v>8</v>
      </c>
      <c r="K40" s="220"/>
      <c r="L40" s="102">
        <f t="shared" si="2"/>
        <v>8</v>
      </c>
      <c r="M40" s="67"/>
      <c r="N40" s="41">
        <v>7</v>
      </c>
      <c r="O40" s="41">
        <v>9</v>
      </c>
      <c r="P40" s="220">
        <v>8</v>
      </c>
      <c r="Q40" s="220"/>
      <c r="R40" s="102">
        <f t="shared" si="3"/>
        <v>8</v>
      </c>
      <c r="S40" s="67"/>
      <c r="T40" s="67">
        <v>7</v>
      </c>
      <c r="U40" s="67">
        <v>8</v>
      </c>
      <c r="V40" s="67">
        <v>8</v>
      </c>
      <c r="W40" s="67">
        <v>7</v>
      </c>
      <c r="X40" s="67"/>
      <c r="Y40" s="102">
        <f t="shared" si="4"/>
        <v>7</v>
      </c>
      <c r="Z40" s="67"/>
      <c r="AA40" s="220">
        <v>6</v>
      </c>
      <c r="AB40" s="220">
        <v>8</v>
      </c>
      <c r="AC40" s="41">
        <v>8</v>
      </c>
      <c r="AD40" s="220">
        <v>9</v>
      </c>
      <c r="AE40" s="220"/>
      <c r="AF40" s="102">
        <f t="shared" si="5"/>
        <v>9</v>
      </c>
      <c r="AG40" s="67"/>
      <c r="AH40" s="180"/>
      <c r="AI40" s="235"/>
      <c r="AJ40" s="161">
        <v>31</v>
      </c>
      <c r="AK40" s="67">
        <v>7</v>
      </c>
      <c r="AL40" s="67">
        <v>8</v>
      </c>
      <c r="AM40" s="67">
        <v>8</v>
      </c>
      <c r="AN40" s="67">
        <v>8</v>
      </c>
      <c r="AO40" s="67"/>
      <c r="AP40" s="102">
        <f t="shared" si="6"/>
        <v>8</v>
      </c>
      <c r="AQ40" s="67"/>
      <c r="AR40" s="67">
        <v>8</v>
      </c>
      <c r="AS40" s="67">
        <v>7</v>
      </c>
      <c r="AT40" s="67">
        <v>7</v>
      </c>
      <c r="AU40" s="67"/>
      <c r="AV40" s="102">
        <f t="shared" si="7"/>
        <v>7</v>
      </c>
      <c r="AW40" s="67"/>
      <c r="AX40" s="220">
        <v>6</v>
      </c>
      <c r="AY40" s="220">
        <v>6</v>
      </c>
      <c r="AZ40" s="41">
        <v>7</v>
      </c>
      <c r="BA40" s="41">
        <v>8</v>
      </c>
      <c r="BB40" s="220">
        <v>7</v>
      </c>
      <c r="BC40" s="220"/>
      <c r="BD40" s="102">
        <f t="shared" si="8"/>
        <v>7</v>
      </c>
      <c r="BE40" s="67"/>
      <c r="BF40" s="220">
        <v>6</v>
      </c>
      <c r="BG40" s="41">
        <v>7</v>
      </c>
      <c r="BH40" s="41">
        <v>6</v>
      </c>
      <c r="BI40" s="41">
        <v>7</v>
      </c>
      <c r="BJ40" s="220">
        <v>5</v>
      </c>
      <c r="BK40" s="220"/>
      <c r="BL40" s="102">
        <f t="shared" si="12"/>
        <v>5</v>
      </c>
      <c r="BM40" s="102"/>
      <c r="BN40" s="256">
        <f t="shared" si="9"/>
        <v>7.28</v>
      </c>
      <c r="BO40" s="256">
        <f t="shared" si="13"/>
        <v>7.28</v>
      </c>
      <c r="BP40" s="69" t="str">
        <f t="shared" si="1"/>
        <v>Kh¸</v>
      </c>
      <c r="BQ40" s="262"/>
      <c r="BS40" s="328">
        <f t="shared" si="11"/>
        <v>182</v>
      </c>
      <c r="BT40" s="359"/>
      <c r="BU40">
        <v>182</v>
      </c>
      <c r="BV40" s="329"/>
    </row>
    <row r="41" spans="1:74" ht="12.75">
      <c r="A41" s="165">
        <v>32</v>
      </c>
      <c r="B41" s="161">
        <v>32</v>
      </c>
      <c r="C41" s="218" t="s">
        <v>40</v>
      </c>
      <c r="D41" s="225" t="s">
        <v>15</v>
      </c>
      <c r="E41" s="219"/>
      <c r="F41" s="220">
        <v>7</v>
      </c>
      <c r="G41" s="220">
        <v>8</v>
      </c>
      <c r="H41" s="220">
        <v>7</v>
      </c>
      <c r="I41" s="220">
        <v>8</v>
      </c>
      <c r="J41" s="220">
        <v>8</v>
      </c>
      <c r="K41" s="220"/>
      <c r="L41" s="102">
        <f t="shared" si="2"/>
        <v>8</v>
      </c>
      <c r="M41" s="67"/>
      <c r="N41" s="41">
        <v>8</v>
      </c>
      <c r="O41" s="41">
        <v>9</v>
      </c>
      <c r="P41" s="220">
        <v>9</v>
      </c>
      <c r="Q41" s="220"/>
      <c r="R41" s="102">
        <f t="shared" si="3"/>
        <v>9</v>
      </c>
      <c r="S41" s="67"/>
      <c r="T41" s="67">
        <v>7</v>
      </c>
      <c r="U41" s="67">
        <v>7</v>
      </c>
      <c r="V41" s="67">
        <v>8</v>
      </c>
      <c r="W41" s="67">
        <v>8</v>
      </c>
      <c r="X41" s="67"/>
      <c r="Y41" s="102">
        <f t="shared" si="4"/>
        <v>8</v>
      </c>
      <c r="Z41" s="67"/>
      <c r="AA41" s="220">
        <v>7</v>
      </c>
      <c r="AB41" s="220">
        <v>8</v>
      </c>
      <c r="AC41" s="41">
        <v>8</v>
      </c>
      <c r="AD41" s="220">
        <v>7</v>
      </c>
      <c r="AE41" s="220"/>
      <c r="AF41" s="102">
        <f t="shared" si="5"/>
        <v>7</v>
      </c>
      <c r="AG41" s="67"/>
      <c r="AH41" s="180"/>
      <c r="AI41" s="235"/>
      <c r="AJ41" s="161">
        <v>32</v>
      </c>
      <c r="AK41" s="67">
        <v>7</v>
      </c>
      <c r="AL41" s="67">
        <v>7</v>
      </c>
      <c r="AM41" s="67">
        <v>8</v>
      </c>
      <c r="AN41" s="67">
        <v>8</v>
      </c>
      <c r="AO41" s="67"/>
      <c r="AP41" s="102">
        <f t="shared" si="6"/>
        <v>8</v>
      </c>
      <c r="AQ41" s="67"/>
      <c r="AR41" s="67">
        <v>7</v>
      </c>
      <c r="AS41" s="67">
        <v>7</v>
      </c>
      <c r="AT41" s="67">
        <v>8</v>
      </c>
      <c r="AU41" s="67"/>
      <c r="AV41" s="102">
        <f t="shared" si="7"/>
        <v>8</v>
      </c>
      <c r="AW41" s="67"/>
      <c r="AX41" s="220">
        <v>6</v>
      </c>
      <c r="AY41" s="220">
        <v>6</v>
      </c>
      <c r="AZ41" s="41">
        <v>7</v>
      </c>
      <c r="BA41" s="41">
        <v>7</v>
      </c>
      <c r="BB41" s="220">
        <v>8</v>
      </c>
      <c r="BC41" s="220"/>
      <c r="BD41" s="102">
        <f t="shared" si="8"/>
        <v>8</v>
      </c>
      <c r="BE41" s="67"/>
      <c r="BF41" s="220">
        <v>7</v>
      </c>
      <c r="BG41" s="41">
        <v>6</v>
      </c>
      <c r="BH41" s="41">
        <v>7</v>
      </c>
      <c r="BI41" s="41">
        <v>6</v>
      </c>
      <c r="BJ41" s="220">
        <v>7</v>
      </c>
      <c r="BK41" s="220"/>
      <c r="BL41" s="102">
        <f t="shared" si="12"/>
        <v>7</v>
      </c>
      <c r="BM41" s="102"/>
      <c r="BN41" s="256">
        <f t="shared" si="9"/>
        <v>7.8</v>
      </c>
      <c r="BO41" s="256">
        <f t="shared" si="13"/>
        <v>7.8</v>
      </c>
      <c r="BP41" s="69" t="str">
        <f t="shared" si="1"/>
        <v>Kh¸</v>
      </c>
      <c r="BQ41" s="262"/>
      <c r="BS41" s="328">
        <f t="shared" si="11"/>
        <v>195</v>
      </c>
      <c r="BT41" s="359"/>
      <c r="BU41">
        <v>195</v>
      </c>
      <c r="BV41" s="329"/>
    </row>
    <row r="42" spans="1:74" ht="12.75">
      <c r="A42" s="165">
        <v>33</v>
      </c>
      <c r="B42" s="161">
        <v>33</v>
      </c>
      <c r="C42" s="218" t="s">
        <v>30</v>
      </c>
      <c r="D42" s="225" t="s">
        <v>31</v>
      </c>
      <c r="E42" s="219"/>
      <c r="F42" s="220">
        <v>8</v>
      </c>
      <c r="G42" s="220">
        <v>6</v>
      </c>
      <c r="H42" s="220">
        <v>8</v>
      </c>
      <c r="I42" s="220">
        <v>9</v>
      </c>
      <c r="J42" s="220">
        <v>9</v>
      </c>
      <c r="K42" s="220"/>
      <c r="L42" s="102">
        <f t="shared" si="2"/>
        <v>9</v>
      </c>
      <c r="M42" s="67"/>
      <c r="N42" s="41">
        <v>6</v>
      </c>
      <c r="O42" s="41">
        <v>9</v>
      </c>
      <c r="P42" s="220">
        <v>8</v>
      </c>
      <c r="Q42" s="220"/>
      <c r="R42" s="102">
        <f t="shared" si="3"/>
        <v>8</v>
      </c>
      <c r="S42" s="67"/>
      <c r="T42" s="67">
        <v>7</v>
      </c>
      <c r="U42" s="67">
        <v>7</v>
      </c>
      <c r="V42" s="67">
        <v>7</v>
      </c>
      <c r="W42" s="67">
        <v>8</v>
      </c>
      <c r="X42" s="67"/>
      <c r="Y42" s="102">
        <f t="shared" si="4"/>
        <v>8</v>
      </c>
      <c r="Z42" s="67"/>
      <c r="AA42" s="220">
        <v>6</v>
      </c>
      <c r="AB42" s="220">
        <v>8</v>
      </c>
      <c r="AC42" s="41">
        <v>7</v>
      </c>
      <c r="AD42" s="220">
        <v>8</v>
      </c>
      <c r="AE42" s="220"/>
      <c r="AF42" s="102">
        <f t="shared" si="5"/>
        <v>8</v>
      </c>
      <c r="AG42" s="67"/>
      <c r="AH42" s="180"/>
      <c r="AI42" s="235"/>
      <c r="AJ42" s="161">
        <v>33</v>
      </c>
      <c r="AK42" s="67">
        <v>8</v>
      </c>
      <c r="AL42" s="67">
        <v>7</v>
      </c>
      <c r="AM42" s="67">
        <v>9</v>
      </c>
      <c r="AN42" s="67">
        <v>7</v>
      </c>
      <c r="AO42" s="67"/>
      <c r="AP42" s="102">
        <f t="shared" si="6"/>
        <v>7</v>
      </c>
      <c r="AQ42" s="67"/>
      <c r="AR42" s="67">
        <v>8</v>
      </c>
      <c r="AS42" s="67">
        <v>8</v>
      </c>
      <c r="AT42" s="67">
        <v>7</v>
      </c>
      <c r="AU42" s="67"/>
      <c r="AV42" s="102">
        <f t="shared" si="7"/>
        <v>7</v>
      </c>
      <c r="AW42" s="67"/>
      <c r="AX42" s="220">
        <v>7</v>
      </c>
      <c r="AY42" s="220">
        <v>6</v>
      </c>
      <c r="AZ42" s="41">
        <v>8</v>
      </c>
      <c r="BA42" s="41">
        <v>7</v>
      </c>
      <c r="BB42" s="220">
        <v>9</v>
      </c>
      <c r="BC42" s="220"/>
      <c r="BD42" s="102">
        <f t="shared" si="8"/>
        <v>8</v>
      </c>
      <c r="BE42" s="67"/>
      <c r="BF42" s="220">
        <v>5</v>
      </c>
      <c r="BG42" s="41">
        <v>6</v>
      </c>
      <c r="BH42" s="41">
        <v>7</v>
      </c>
      <c r="BI42" s="41">
        <v>7</v>
      </c>
      <c r="BJ42" s="220">
        <v>7</v>
      </c>
      <c r="BK42" s="220"/>
      <c r="BL42" s="102">
        <f t="shared" si="12"/>
        <v>7</v>
      </c>
      <c r="BM42" s="102"/>
      <c r="BN42" s="256">
        <f t="shared" si="9"/>
        <v>7.8</v>
      </c>
      <c r="BO42" s="256">
        <f t="shared" si="13"/>
        <v>7.8</v>
      </c>
      <c r="BP42" s="69" t="str">
        <f t="shared" si="1"/>
        <v>Kh¸</v>
      </c>
      <c r="BQ42" s="262"/>
      <c r="BS42" s="328">
        <f t="shared" si="11"/>
        <v>195</v>
      </c>
      <c r="BT42" s="359"/>
      <c r="BU42">
        <v>195</v>
      </c>
      <c r="BV42" s="329"/>
    </row>
    <row r="43" spans="1:74" ht="12.75">
      <c r="A43" s="165">
        <v>34</v>
      </c>
      <c r="B43" s="161">
        <v>34</v>
      </c>
      <c r="C43" s="218" t="s">
        <v>90</v>
      </c>
      <c r="D43" s="225" t="s">
        <v>91</v>
      </c>
      <c r="E43" s="219"/>
      <c r="F43" s="220">
        <v>8</v>
      </c>
      <c r="G43" s="220">
        <v>7</v>
      </c>
      <c r="H43" s="220">
        <v>6</v>
      </c>
      <c r="I43" s="220">
        <v>7</v>
      </c>
      <c r="J43" s="220">
        <v>9</v>
      </c>
      <c r="K43" s="220"/>
      <c r="L43" s="102">
        <f t="shared" si="2"/>
        <v>8</v>
      </c>
      <c r="M43" s="67"/>
      <c r="N43" s="41">
        <v>6</v>
      </c>
      <c r="O43" s="41">
        <v>10</v>
      </c>
      <c r="P43" s="220">
        <v>9</v>
      </c>
      <c r="Q43" s="220"/>
      <c r="R43" s="102">
        <f t="shared" si="3"/>
        <v>9</v>
      </c>
      <c r="S43" s="67"/>
      <c r="T43" s="67">
        <v>10</v>
      </c>
      <c r="U43" s="67">
        <v>7</v>
      </c>
      <c r="V43" s="67">
        <v>8</v>
      </c>
      <c r="W43" s="67">
        <v>8</v>
      </c>
      <c r="X43" s="67"/>
      <c r="Y43" s="102">
        <f t="shared" si="4"/>
        <v>8</v>
      </c>
      <c r="Z43" s="67"/>
      <c r="AA43" s="220">
        <v>6</v>
      </c>
      <c r="AB43" s="220">
        <v>8</v>
      </c>
      <c r="AC43" s="41">
        <v>7</v>
      </c>
      <c r="AD43" s="220">
        <v>7</v>
      </c>
      <c r="AE43" s="220"/>
      <c r="AF43" s="102">
        <f t="shared" si="5"/>
        <v>7</v>
      </c>
      <c r="AG43" s="67"/>
      <c r="AH43" s="180"/>
      <c r="AI43" s="235"/>
      <c r="AJ43" s="161">
        <v>34</v>
      </c>
      <c r="AK43" s="67">
        <v>7</v>
      </c>
      <c r="AL43" s="67">
        <v>8</v>
      </c>
      <c r="AM43" s="67">
        <v>7</v>
      </c>
      <c r="AN43" s="67">
        <v>6</v>
      </c>
      <c r="AO43" s="67"/>
      <c r="AP43" s="102">
        <f t="shared" si="6"/>
        <v>6</v>
      </c>
      <c r="AQ43" s="67"/>
      <c r="AR43" s="67">
        <v>7</v>
      </c>
      <c r="AS43" s="67">
        <v>8</v>
      </c>
      <c r="AT43" s="67">
        <v>6</v>
      </c>
      <c r="AU43" s="67"/>
      <c r="AV43" s="102">
        <f t="shared" si="7"/>
        <v>6</v>
      </c>
      <c r="AW43" s="67"/>
      <c r="AX43" s="220">
        <v>8</v>
      </c>
      <c r="AY43" s="220">
        <v>7</v>
      </c>
      <c r="AZ43" s="41">
        <v>8</v>
      </c>
      <c r="BA43" s="41">
        <v>8</v>
      </c>
      <c r="BB43" s="220">
        <v>8</v>
      </c>
      <c r="BC43" s="220"/>
      <c r="BD43" s="102">
        <f t="shared" si="8"/>
        <v>8</v>
      </c>
      <c r="BE43" s="67"/>
      <c r="BF43" s="220">
        <v>7</v>
      </c>
      <c r="BG43" s="41">
        <v>5</v>
      </c>
      <c r="BH43" s="41">
        <v>7</v>
      </c>
      <c r="BI43" s="41">
        <v>7</v>
      </c>
      <c r="BJ43" s="220">
        <v>8</v>
      </c>
      <c r="BK43" s="220"/>
      <c r="BL43" s="102">
        <f t="shared" si="12"/>
        <v>8</v>
      </c>
      <c r="BM43" s="102"/>
      <c r="BN43" s="256">
        <f t="shared" si="9"/>
        <v>7.56</v>
      </c>
      <c r="BO43" s="256">
        <f t="shared" si="13"/>
        <v>7.56</v>
      </c>
      <c r="BP43" s="69" t="str">
        <f t="shared" si="1"/>
        <v>Kh¸</v>
      </c>
      <c r="BQ43" s="262"/>
      <c r="BS43" s="328">
        <f t="shared" si="11"/>
        <v>189</v>
      </c>
      <c r="BT43" s="359"/>
      <c r="BU43">
        <v>189</v>
      </c>
      <c r="BV43" s="329"/>
    </row>
    <row r="44" spans="1:74" ht="12.75">
      <c r="A44" s="165">
        <v>35</v>
      </c>
      <c r="B44" s="161">
        <v>35</v>
      </c>
      <c r="C44" s="218" t="s">
        <v>92</v>
      </c>
      <c r="D44" s="225" t="s">
        <v>32</v>
      </c>
      <c r="E44" s="219"/>
      <c r="F44" s="220">
        <v>8</v>
      </c>
      <c r="G44" s="220">
        <v>6</v>
      </c>
      <c r="H44" s="220">
        <v>7</v>
      </c>
      <c r="I44" s="220">
        <v>9</v>
      </c>
      <c r="J44" s="220">
        <v>8</v>
      </c>
      <c r="K44" s="220"/>
      <c r="L44" s="102">
        <f t="shared" si="2"/>
        <v>8</v>
      </c>
      <c r="M44" s="67"/>
      <c r="N44" s="41">
        <v>7</v>
      </c>
      <c r="O44" s="41">
        <v>9</v>
      </c>
      <c r="P44" s="220">
        <v>9</v>
      </c>
      <c r="Q44" s="220"/>
      <c r="R44" s="102">
        <f t="shared" si="3"/>
        <v>9</v>
      </c>
      <c r="S44" s="67"/>
      <c r="T44" s="67">
        <v>10</v>
      </c>
      <c r="U44" s="67">
        <v>7</v>
      </c>
      <c r="V44" s="67">
        <v>7</v>
      </c>
      <c r="W44" s="67">
        <v>8</v>
      </c>
      <c r="X44" s="67"/>
      <c r="Y44" s="102">
        <f t="shared" si="4"/>
        <v>8</v>
      </c>
      <c r="Z44" s="67"/>
      <c r="AA44" s="220">
        <v>7</v>
      </c>
      <c r="AB44" s="220">
        <v>7</v>
      </c>
      <c r="AC44" s="41">
        <v>7</v>
      </c>
      <c r="AD44" s="220">
        <v>7</v>
      </c>
      <c r="AE44" s="220"/>
      <c r="AF44" s="102">
        <f t="shared" si="5"/>
        <v>7</v>
      </c>
      <c r="AG44" s="67"/>
      <c r="AH44" s="180"/>
      <c r="AI44" s="235"/>
      <c r="AJ44" s="161">
        <v>35</v>
      </c>
      <c r="AK44" s="67">
        <v>7</v>
      </c>
      <c r="AL44" s="67">
        <v>7</v>
      </c>
      <c r="AM44" s="67">
        <v>9</v>
      </c>
      <c r="AN44" s="67">
        <v>9</v>
      </c>
      <c r="AO44" s="67"/>
      <c r="AP44" s="102">
        <f t="shared" si="6"/>
        <v>9</v>
      </c>
      <c r="AQ44" s="67"/>
      <c r="AR44" s="67">
        <v>9</v>
      </c>
      <c r="AS44" s="67">
        <v>7</v>
      </c>
      <c r="AT44" s="67">
        <v>7</v>
      </c>
      <c r="AU44" s="67"/>
      <c r="AV44" s="102">
        <f t="shared" si="7"/>
        <v>7</v>
      </c>
      <c r="AW44" s="67"/>
      <c r="AX44" s="220">
        <v>8</v>
      </c>
      <c r="AY44" s="220">
        <v>7</v>
      </c>
      <c r="AZ44" s="41">
        <v>8</v>
      </c>
      <c r="BA44" s="41">
        <v>8</v>
      </c>
      <c r="BB44" s="220">
        <v>9</v>
      </c>
      <c r="BC44" s="220"/>
      <c r="BD44" s="102">
        <f t="shared" si="8"/>
        <v>9</v>
      </c>
      <c r="BE44" s="67"/>
      <c r="BF44" s="220">
        <v>6</v>
      </c>
      <c r="BG44" s="41">
        <v>6</v>
      </c>
      <c r="BH44" s="41">
        <v>7</v>
      </c>
      <c r="BI44" s="41">
        <v>7</v>
      </c>
      <c r="BJ44" s="220">
        <v>7</v>
      </c>
      <c r="BK44" s="220"/>
      <c r="BL44" s="102">
        <f t="shared" si="12"/>
        <v>7</v>
      </c>
      <c r="BM44" s="102"/>
      <c r="BN44" s="256">
        <f t="shared" si="9"/>
        <v>8</v>
      </c>
      <c r="BO44" s="256">
        <f t="shared" si="13"/>
        <v>8</v>
      </c>
      <c r="BP44" s="69" t="str">
        <f t="shared" si="1"/>
        <v>Giái</v>
      </c>
      <c r="BQ44" s="262"/>
      <c r="BS44" s="328">
        <f t="shared" si="11"/>
        <v>200</v>
      </c>
      <c r="BT44" s="359"/>
      <c r="BU44">
        <v>200</v>
      </c>
      <c r="BV44" s="329"/>
    </row>
    <row r="45" spans="1:74" ht="12.75">
      <c r="A45" s="165">
        <v>36</v>
      </c>
      <c r="B45" s="161">
        <v>36</v>
      </c>
      <c r="C45" s="218" t="s">
        <v>14</v>
      </c>
      <c r="D45" s="225" t="s">
        <v>93</v>
      </c>
      <c r="E45" s="219"/>
      <c r="F45" s="220">
        <v>6</v>
      </c>
      <c r="G45" s="220">
        <v>7</v>
      </c>
      <c r="H45" s="220">
        <v>8</v>
      </c>
      <c r="I45" s="220">
        <v>10</v>
      </c>
      <c r="J45" s="220">
        <v>8</v>
      </c>
      <c r="K45" s="220"/>
      <c r="L45" s="102">
        <f t="shared" si="2"/>
        <v>8</v>
      </c>
      <c r="M45" s="67"/>
      <c r="N45" s="41">
        <v>8</v>
      </c>
      <c r="O45" s="41">
        <v>8</v>
      </c>
      <c r="P45" s="220">
        <v>9</v>
      </c>
      <c r="Q45" s="220"/>
      <c r="R45" s="102">
        <f t="shared" si="3"/>
        <v>9</v>
      </c>
      <c r="S45" s="67"/>
      <c r="T45" s="67">
        <v>9</v>
      </c>
      <c r="U45" s="67">
        <v>9</v>
      </c>
      <c r="V45" s="67">
        <v>8</v>
      </c>
      <c r="W45" s="67">
        <v>8</v>
      </c>
      <c r="X45" s="67"/>
      <c r="Y45" s="102">
        <f t="shared" si="4"/>
        <v>8</v>
      </c>
      <c r="Z45" s="67"/>
      <c r="AA45" s="220">
        <v>6</v>
      </c>
      <c r="AB45" s="220">
        <v>6</v>
      </c>
      <c r="AC45" s="41">
        <v>7</v>
      </c>
      <c r="AD45" s="220">
        <v>8</v>
      </c>
      <c r="AE45" s="220"/>
      <c r="AF45" s="102">
        <f t="shared" si="5"/>
        <v>8</v>
      </c>
      <c r="AG45" s="67"/>
      <c r="AH45" s="180"/>
      <c r="AI45" s="235"/>
      <c r="AJ45" s="161">
        <v>36</v>
      </c>
      <c r="AK45" s="67">
        <v>7</v>
      </c>
      <c r="AL45" s="67">
        <v>8</v>
      </c>
      <c r="AM45" s="67">
        <v>7</v>
      </c>
      <c r="AN45" s="67">
        <v>8</v>
      </c>
      <c r="AO45" s="67"/>
      <c r="AP45" s="102">
        <f t="shared" si="6"/>
        <v>8</v>
      </c>
      <c r="AQ45" s="67"/>
      <c r="AR45" s="67">
        <v>7</v>
      </c>
      <c r="AS45" s="67">
        <v>8</v>
      </c>
      <c r="AT45" s="67">
        <v>5</v>
      </c>
      <c r="AU45" s="67"/>
      <c r="AV45" s="102">
        <f t="shared" si="7"/>
        <v>6</v>
      </c>
      <c r="AW45" s="67"/>
      <c r="AX45" s="220">
        <v>7</v>
      </c>
      <c r="AY45" s="220">
        <v>7</v>
      </c>
      <c r="AZ45" s="41">
        <v>7</v>
      </c>
      <c r="BA45" s="41">
        <v>8</v>
      </c>
      <c r="BB45" s="220">
        <v>8</v>
      </c>
      <c r="BC45" s="220"/>
      <c r="BD45" s="102">
        <f t="shared" si="8"/>
        <v>8</v>
      </c>
      <c r="BE45" s="67"/>
      <c r="BF45" s="220">
        <v>7</v>
      </c>
      <c r="BG45" s="41">
        <v>7</v>
      </c>
      <c r="BH45" s="41">
        <v>8</v>
      </c>
      <c r="BI45" s="41">
        <v>8</v>
      </c>
      <c r="BJ45" s="220">
        <v>6</v>
      </c>
      <c r="BK45" s="220"/>
      <c r="BL45" s="102">
        <f t="shared" si="12"/>
        <v>6</v>
      </c>
      <c r="BM45" s="102"/>
      <c r="BN45" s="256">
        <f t="shared" si="9"/>
        <v>7.6</v>
      </c>
      <c r="BO45" s="256">
        <f t="shared" si="13"/>
        <v>7.6</v>
      </c>
      <c r="BP45" s="69" t="str">
        <f t="shared" si="1"/>
        <v>Kh¸</v>
      </c>
      <c r="BQ45" s="262"/>
      <c r="BS45" s="328">
        <f t="shared" si="11"/>
        <v>190</v>
      </c>
      <c r="BT45" s="359"/>
      <c r="BU45">
        <v>190</v>
      </c>
      <c r="BV45" s="329"/>
    </row>
    <row r="46" spans="1:74" ht="12.75">
      <c r="A46" s="165">
        <v>37</v>
      </c>
      <c r="B46" s="161">
        <v>37</v>
      </c>
      <c r="C46" s="218" t="s">
        <v>10</v>
      </c>
      <c r="D46" s="225" t="s">
        <v>94</v>
      </c>
      <c r="E46" s="219"/>
      <c r="F46" s="220">
        <v>8</v>
      </c>
      <c r="G46" s="220">
        <v>7</v>
      </c>
      <c r="H46" s="220">
        <v>8</v>
      </c>
      <c r="I46" s="220">
        <v>7</v>
      </c>
      <c r="J46" s="220">
        <v>8</v>
      </c>
      <c r="K46" s="220"/>
      <c r="L46" s="102">
        <f t="shared" si="2"/>
        <v>8</v>
      </c>
      <c r="M46" s="67"/>
      <c r="N46" s="41">
        <v>8</v>
      </c>
      <c r="O46" s="41">
        <v>7</v>
      </c>
      <c r="P46" s="220">
        <v>9</v>
      </c>
      <c r="Q46" s="220"/>
      <c r="R46" s="102">
        <f t="shared" si="3"/>
        <v>9</v>
      </c>
      <c r="S46" s="67"/>
      <c r="T46" s="67">
        <v>7</v>
      </c>
      <c r="U46" s="67">
        <v>7</v>
      </c>
      <c r="V46" s="67">
        <v>7</v>
      </c>
      <c r="W46" s="67">
        <v>7</v>
      </c>
      <c r="X46" s="67"/>
      <c r="Y46" s="102">
        <f t="shared" si="4"/>
        <v>7</v>
      </c>
      <c r="Z46" s="67"/>
      <c r="AA46" s="220">
        <v>8</v>
      </c>
      <c r="AB46" s="220">
        <v>7</v>
      </c>
      <c r="AC46" s="41">
        <v>7</v>
      </c>
      <c r="AD46" s="220">
        <v>7</v>
      </c>
      <c r="AE46" s="220"/>
      <c r="AF46" s="102">
        <f t="shared" si="5"/>
        <v>7</v>
      </c>
      <c r="AG46" s="67"/>
      <c r="AH46" s="180"/>
      <c r="AI46" s="235"/>
      <c r="AJ46" s="161">
        <v>37</v>
      </c>
      <c r="AK46" s="67">
        <v>7</v>
      </c>
      <c r="AL46" s="67">
        <v>7</v>
      </c>
      <c r="AM46" s="67">
        <v>8</v>
      </c>
      <c r="AN46" s="67">
        <v>8</v>
      </c>
      <c r="AO46" s="67"/>
      <c r="AP46" s="102">
        <f t="shared" si="6"/>
        <v>8</v>
      </c>
      <c r="AQ46" s="67"/>
      <c r="AR46" s="67">
        <v>8</v>
      </c>
      <c r="AS46" s="67">
        <v>8</v>
      </c>
      <c r="AT46" s="67">
        <v>7</v>
      </c>
      <c r="AU46" s="67"/>
      <c r="AV46" s="102">
        <f t="shared" si="7"/>
        <v>7</v>
      </c>
      <c r="AW46" s="67"/>
      <c r="AX46" s="220">
        <v>7</v>
      </c>
      <c r="AY46" s="220">
        <v>6</v>
      </c>
      <c r="AZ46" s="41">
        <v>8</v>
      </c>
      <c r="BA46" s="41">
        <v>7</v>
      </c>
      <c r="BB46" s="220">
        <v>8</v>
      </c>
      <c r="BC46" s="220"/>
      <c r="BD46" s="102">
        <f t="shared" si="8"/>
        <v>8</v>
      </c>
      <c r="BE46" s="67"/>
      <c r="BF46" s="220">
        <v>6</v>
      </c>
      <c r="BG46" s="41">
        <v>6</v>
      </c>
      <c r="BH46" s="41">
        <v>7</v>
      </c>
      <c r="BI46" s="41">
        <v>7</v>
      </c>
      <c r="BJ46" s="220">
        <v>7</v>
      </c>
      <c r="BK46" s="220"/>
      <c r="BL46" s="102">
        <f t="shared" si="12"/>
        <v>7</v>
      </c>
      <c r="BM46" s="102"/>
      <c r="BN46" s="256">
        <f t="shared" si="9"/>
        <v>7.6</v>
      </c>
      <c r="BO46" s="256">
        <f t="shared" si="13"/>
        <v>7.6</v>
      </c>
      <c r="BP46" s="69" t="str">
        <f t="shared" si="1"/>
        <v>Kh¸</v>
      </c>
      <c r="BQ46" s="262"/>
      <c r="BS46" s="328">
        <f t="shared" si="11"/>
        <v>190</v>
      </c>
      <c r="BT46" s="359"/>
      <c r="BU46">
        <v>190</v>
      </c>
      <c r="BV46" s="329"/>
    </row>
    <row r="47" spans="1:74" ht="12.75">
      <c r="A47" s="165">
        <v>38</v>
      </c>
      <c r="B47" s="161">
        <v>38</v>
      </c>
      <c r="C47" s="218" t="s">
        <v>95</v>
      </c>
      <c r="D47" s="225" t="s">
        <v>33</v>
      </c>
      <c r="E47" s="219"/>
      <c r="F47" s="220">
        <v>8</v>
      </c>
      <c r="G47" s="220">
        <v>6</v>
      </c>
      <c r="H47" s="220">
        <v>8</v>
      </c>
      <c r="I47" s="220">
        <v>6</v>
      </c>
      <c r="J47" s="220">
        <v>8</v>
      </c>
      <c r="K47" s="220"/>
      <c r="L47" s="102">
        <f t="shared" si="2"/>
        <v>8</v>
      </c>
      <c r="M47" s="67"/>
      <c r="N47" s="41">
        <v>7</v>
      </c>
      <c r="O47" s="41">
        <v>7</v>
      </c>
      <c r="P47" s="220">
        <v>8</v>
      </c>
      <c r="Q47" s="220"/>
      <c r="R47" s="102">
        <f t="shared" si="3"/>
        <v>8</v>
      </c>
      <c r="S47" s="67"/>
      <c r="T47" s="67">
        <v>8</v>
      </c>
      <c r="U47" s="67">
        <v>7</v>
      </c>
      <c r="V47" s="67">
        <v>8</v>
      </c>
      <c r="W47" s="67">
        <v>8</v>
      </c>
      <c r="X47" s="67"/>
      <c r="Y47" s="102">
        <f t="shared" si="4"/>
        <v>8</v>
      </c>
      <c r="Z47" s="67"/>
      <c r="AA47" s="220">
        <v>5</v>
      </c>
      <c r="AB47" s="220">
        <v>6</v>
      </c>
      <c r="AC47" s="41">
        <v>7</v>
      </c>
      <c r="AD47" s="220">
        <v>6</v>
      </c>
      <c r="AE47" s="220"/>
      <c r="AF47" s="102">
        <f t="shared" si="5"/>
        <v>6</v>
      </c>
      <c r="AG47" s="67"/>
      <c r="AH47" s="180"/>
      <c r="AI47" s="235"/>
      <c r="AJ47" s="161">
        <v>38</v>
      </c>
      <c r="AK47" s="67">
        <v>7</v>
      </c>
      <c r="AL47" s="67">
        <v>7</v>
      </c>
      <c r="AM47" s="67">
        <v>6</v>
      </c>
      <c r="AN47" s="67">
        <v>6</v>
      </c>
      <c r="AO47" s="67"/>
      <c r="AP47" s="102">
        <f t="shared" si="6"/>
        <v>6</v>
      </c>
      <c r="AQ47" s="67"/>
      <c r="AR47" s="67">
        <v>8</v>
      </c>
      <c r="AS47" s="67">
        <v>8</v>
      </c>
      <c r="AT47" s="67">
        <v>8</v>
      </c>
      <c r="AU47" s="67"/>
      <c r="AV47" s="102">
        <f t="shared" si="7"/>
        <v>8</v>
      </c>
      <c r="AW47" s="67"/>
      <c r="AX47" s="220">
        <v>7</v>
      </c>
      <c r="AY47" s="220">
        <v>6</v>
      </c>
      <c r="AZ47" s="41">
        <v>8</v>
      </c>
      <c r="BA47" s="41">
        <v>8</v>
      </c>
      <c r="BB47" s="220">
        <v>7</v>
      </c>
      <c r="BC47" s="220"/>
      <c r="BD47" s="102">
        <f t="shared" si="8"/>
        <v>7</v>
      </c>
      <c r="BE47" s="67"/>
      <c r="BF47" s="220">
        <v>6</v>
      </c>
      <c r="BG47" s="41">
        <v>5</v>
      </c>
      <c r="BH47" s="41">
        <v>7</v>
      </c>
      <c r="BI47" s="41">
        <v>7</v>
      </c>
      <c r="BJ47" s="220">
        <v>8</v>
      </c>
      <c r="BK47" s="220"/>
      <c r="BL47" s="102">
        <f t="shared" si="12"/>
        <v>7</v>
      </c>
      <c r="BM47" s="102"/>
      <c r="BN47" s="256">
        <f t="shared" si="9"/>
        <v>7.2</v>
      </c>
      <c r="BO47" s="256">
        <f t="shared" si="13"/>
        <v>7.2</v>
      </c>
      <c r="BP47" s="69" t="str">
        <f t="shared" si="1"/>
        <v>Kh¸</v>
      </c>
      <c r="BQ47" s="262"/>
      <c r="BS47" s="328">
        <f t="shared" si="11"/>
        <v>180</v>
      </c>
      <c r="BT47" s="359"/>
      <c r="BU47">
        <v>180</v>
      </c>
      <c r="BV47" s="329"/>
    </row>
    <row r="48" spans="1:74" ht="12.75">
      <c r="A48" s="165">
        <v>39</v>
      </c>
      <c r="B48" s="161">
        <v>39</v>
      </c>
      <c r="C48" s="218" t="s">
        <v>21</v>
      </c>
      <c r="D48" s="225" t="s">
        <v>36</v>
      </c>
      <c r="E48" s="219"/>
      <c r="F48" s="220">
        <v>7</v>
      </c>
      <c r="G48" s="220">
        <v>8</v>
      </c>
      <c r="H48" s="220">
        <v>7</v>
      </c>
      <c r="I48" s="220">
        <v>9</v>
      </c>
      <c r="J48" s="220">
        <v>7</v>
      </c>
      <c r="K48" s="220"/>
      <c r="L48" s="102">
        <f t="shared" si="2"/>
        <v>7</v>
      </c>
      <c r="M48" s="67"/>
      <c r="N48" s="41">
        <v>7</v>
      </c>
      <c r="O48" s="41">
        <v>7</v>
      </c>
      <c r="P48" s="220">
        <v>8</v>
      </c>
      <c r="Q48" s="220"/>
      <c r="R48" s="102">
        <f t="shared" si="3"/>
        <v>8</v>
      </c>
      <c r="S48" s="67"/>
      <c r="T48" s="67">
        <v>10</v>
      </c>
      <c r="U48" s="67">
        <v>8</v>
      </c>
      <c r="V48" s="67">
        <v>8</v>
      </c>
      <c r="W48" s="67">
        <v>7</v>
      </c>
      <c r="X48" s="67"/>
      <c r="Y48" s="102">
        <f t="shared" si="4"/>
        <v>8</v>
      </c>
      <c r="Z48" s="67"/>
      <c r="AA48" s="220">
        <v>6</v>
      </c>
      <c r="AB48" s="220">
        <v>7</v>
      </c>
      <c r="AC48" s="41">
        <v>6</v>
      </c>
      <c r="AD48" s="220">
        <v>9</v>
      </c>
      <c r="AE48" s="220"/>
      <c r="AF48" s="102">
        <f t="shared" si="5"/>
        <v>8</v>
      </c>
      <c r="AG48" s="67"/>
      <c r="AH48" s="180"/>
      <c r="AI48" s="235"/>
      <c r="AJ48" s="161">
        <v>39</v>
      </c>
      <c r="AK48" s="67">
        <v>8</v>
      </c>
      <c r="AL48" s="67">
        <v>7</v>
      </c>
      <c r="AM48" s="67">
        <v>6</v>
      </c>
      <c r="AN48" s="67">
        <v>7</v>
      </c>
      <c r="AO48" s="67"/>
      <c r="AP48" s="102">
        <f t="shared" si="6"/>
        <v>7</v>
      </c>
      <c r="AQ48" s="67"/>
      <c r="AR48" s="67">
        <v>8</v>
      </c>
      <c r="AS48" s="67">
        <v>7</v>
      </c>
      <c r="AT48" s="67">
        <v>8</v>
      </c>
      <c r="AU48" s="67"/>
      <c r="AV48" s="102">
        <f t="shared" si="7"/>
        <v>8</v>
      </c>
      <c r="AW48" s="67"/>
      <c r="AX48" s="220">
        <v>7</v>
      </c>
      <c r="AY48" s="220">
        <v>6</v>
      </c>
      <c r="AZ48" s="41">
        <v>8</v>
      </c>
      <c r="BA48" s="41">
        <v>7</v>
      </c>
      <c r="BB48" s="220">
        <v>8</v>
      </c>
      <c r="BC48" s="220"/>
      <c r="BD48" s="102">
        <f t="shared" si="8"/>
        <v>8</v>
      </c>
      <c r="BE48" s="67"/>
      <c r="BF48" s="220">
        <v>6</v>
      </c>
      <c r="BG48" s="41">
        <v>6</v>
      </c>
      <c r="BH48" s="41">
        <v>7</v>
      </c>
      <c r="BI48" s="41">
        <v>7</v>
      </c>
      <c r="BJ48" s="220">
        <v>8</v>
      </c>
      <c r="BK48" s="220"/>
      <c r="BL48" s="102">
        <f t="shared" si="12"/>
        <v>8</v>
      </c>
      <c r="BM48" s="102"/>
      <c r="BN48" s="256">
        <f t="shared" si="9"/>
        <v>7.72</v>
      </c>
      <c r="BO48" s="256">
        <f t="shared" si="13"/>
        <v>7.72</v>
      </c>
      <c r="BP48" s="69" t="str">
        <f t="shared" si="1"/>
        <v>Kh¸</v>
      </c>
      <c r="BQ48" s="262"/>
      <c r="BS48" s="328">
        <f t="shared" si="11"/>
        <v>193</v>
      </c>
      <c r="BT48" s="359"/>
      <c r="BU48">
        <v>193</v>
      </c>
      <c r="BV48" s="329"/>
    </row>
    <row r="49" spans="1:74" ht="12.75">
      <c r="A49" s="165">
        <v>40</v>
      </c>
      <c r="B49" s="161">
        <v>40</v>
      </c>
      <c r="C49" s="218" t="s">
        <v>10</v>
      </c>
      <c r="D49" s="225" t="s">
        <v>96</v>
      </c>
      <c r="E49" s="219"/>
      <c r="F49" s="220">
        <v>6</v>
      </c>
      <c r="G49" s="220">
        <v>7</v>
      </c>
      <c r="H49" s="220">
        <v>8</v>
      </c>
      <c r="I49" s="220">
        <v>7</v>
      </c>
      <c r="J49" s="220">
        <v>7</v>
      </c>
      <c r="K49" s="220"/>
      <c r="L49" s="102">
        <f t="shared" si="2"/>
        <v>7</v>
      </c>
      <c r="M49" s="67"/>
      <c r="N49" s="41">
        <v>8</v>
      </c>
      <c r="O49" s="41">
        <v>7</v>
      </c>
      <c r="P49" s="220">
        <v>8</v>
      </c>
      <c r="Q49" s="220"/>
      <c r="R49" s="102">
        <f t="shared" si="3"/>
        <v>8</v>
      </c>
      <c r="S49" s="67"/>
      <c r="T49" s="67">
        <v>8</v>
      </c>
      <c r="U49" s="67">
        <v>7</v>
      </c>
      <c r="V49" s="67">
        <v>8</v>
      </c>
      <c r="W49" s="67">
        <v>8</v>
      </c>
      <c r="X49" s="67"/>
      <c r="Y49" s="102">
        <f t="shared" si="4"/>
        <v>8</v>
      </c>
      <c r="Z49" s="67"/>
      <c r="AA49" s="220">
        <v>5</v>
      </c>
      <c r="AB49" s="220">
        <v>7</v>
      </c>
      <c r="AC49" s="41">
        <v>8</v>
      </c>
      <c r="AD49" s="220">
        <v>9</v>
      </c>
      <c r="AE49" s="220"/>
      <c r="AF49" s="102">
        <f t="shared" si="5"/>
        <v>8</v>
      </c>
      <c r="AG49" s="67"/>
      <c r="AH49" s="180"/>
      <c r="AI49" s="235"/>
      <c r="AJ49" s="161">
        <v>40</v>
      </c>
      <c r="AK49" s="67">
        <v>8</v>
      </c>
      <c r="AL49" s="67">
        <v>8</v>
      </c>
      <c r="AM49" s="67">
        <v>7</v>
      </c>
      <c r="AN49" s="67">
        <v>9</v>
      </c>
      <c r="AO49" s="67"/>
      <c r="AP49" s="102">
        <f t="shared" si="6"/>
        <v>9</v>
      </c>
      <c r="AQ49" s="67"/>
      <c r="AR49" s="67">
        <v>8</v>
      </c>
      <c r="AS49" s="67">
        <v>7</v>
      </c>
      <c r="AT49" s="67">
        <v>7</v>
      </c>
      <c r="AU49" s="67"/>
      <c r="AV49" s="102">
        <f t="shared" si="7"/>
        <v>7</v>
      </c>
      <c r="AW49" s="67"/>
      <c r="AX49" s="220">
        <v>7</v>
      </c>
      <c r="AY49" s="220">
        <v>7</v>
      </c>
      <c r="AZ49" s="41">
        <v>8</v>
      </c>
      <c r="BA49" s="41">
        <v>7</v>
      </c>
      <c r="BB49" s="220">
        <v>7</v>
      </c>
      <c r="BC49" s="220"/>
      <c r="BD49" s="102">
        <f t="shared" si="8"/>
        <v>7</v>
      </c>
      <c r="BE49" s="67"/>
      <c r="BF49" s="220">
        <v>7</v>
      </c>
      <c r="BG49" s="41">
        <v>6</v>
      </c>
      <c r="BH49" s="41">
        <v>8</v>
      </c>
      <c r="BI49" s="41">
        <v>8</v>
      </c>
      <c r="BJ49" s="220">
        <v>7</v>
      </c>
      <c r="BK49" s="220"/>
      <c r="BL49" s="102">
        <f t="shared" si="12"/>
        <v>7</v>
      </c>
      <c r="BM49" s="102"/>
      <c r="BN49" s="256">
        <f t="shared" si="9"/>
        <v>7.56</v>
      </c>
      <c r="BO49" s="256">
        <f t="shared" si="13"/>
        <v>7.56</v>
      </c>
      <c r="BP49" s="69" t="str">
        <f t="shared" si="1"/>
        <v>Kh¸</v>
      </c>
      <c r="BQ49" s="262"/>
      <c r="BS49" s="328">
        <f t="shared" si="11"/>
        <v>189</v>
      </c>
      <c r="BT49" s="359"/>
      <c r="BU49">
        <v>189</v>
      </c>
      <c r="BV49" s="329"/>
    </row>
    <row r="50" spans="1:74" ht="12.75">
      <c r="A50" s="165">
        <v>41</v>
      </c>
      <c r="B50" s="161">
        <v>41</v>
      </c>
      <c r="C50" s="218" t="s">
        <v>97</v>
      </c>
      <c r="D50" s="225" t="s">
        <v>34</v>
      </c>
      <c r="E50" s="219"/>
      <c r="F50" s="220">
        <v>7</v>
      </c>
      <c r="G50" s="220">
        <v>8</v>
      </c>
      <c r="H50" s="220">
        <v>7</v>
      </c>
      <c r="I50" s="220">
        <v>8</v>
      </c>
      <c r="J50" s="220">
        <v>8</v>
      </c>
      <c r="K50" s="220"/>
      <c r="L50" s="102">
        <f t="shared" si="2"/>
        <v>8</v>
      </c>
      <c r="M50" s="67"/>
      <c r="N50" s="41">
        <v>8</v>
      </c>
      <c r="O50" s="41">
        <v>8</v>
      </c>
      <c r="P50" s="220">
        <v>8</v>
      </c>
      <c r="Q50" s="220"/>
      <c r="R50" s="102">
        <f t="shared" si="3"/>
        <v>8</v>
      </c>
      <c r="S50" s="67"/>
      <c r="T50" s="67">
        <v>10</v>
      </c>
      <c r="U50" s="67">
        <v>7</v>
      </c>
      <c r="V50" s="67">
        <v>8</v>
      </c>
      <c r="W50" s="67">
        <v>9</v>
      </c>
      <c r="X50" s="67"/>
      <c r="Y50" s="102">
        <f t="shared" si="4"/>
        <v>9</v>
      </c>
      <c r="Z50" s="67"/>
      <c r="AA50" s="220">
        <v>6</v>
      </c>
      <c r="AB50" s="220">
        <v>8</v>
      </c>
      <c r="AC50" s="41">
        <v>7</v>
      </c>
      <c r="AD50" s="220">
        <v>9</v>
      </c>
      <c r="AE50" s="220"/>
      <c r="AF50" s="102">
        <f t="shared" si="5"/>
        <v>8</v>
      </c>
      <c r="AG50" s="67"/>
      <c r="AH50" s="180"/>
      <c r="AI50" s="235"/>
      <c r="AJ50" s="161">
        <v>41</v>
      </c>
      <c r="AK50" s="67">
        <v>7</v>
      </c>
      <c r="AL50" s="67">
        <v>7</v>
      </c>
      <c r="AM50" s="67">
        <v>8</v>
      </c>
      <c r="AN50" s="67">
        <v>8</v>
      </c>
      <c r="AO50" s="67"/>
      <c r="AP50" s="102">
        <f t="shared" si="6"/>
        <v>8</v>
      </c>
      <c r="AQ50" s="67"/>
      <c r="AR50" s="67">
        <v>8</v>
      </c>
      <c r="AS50" s="67">
        <v>8</v>
      </c>
      <c r="AT50" s="67">
        <v>8</v>
      </c>
      <c r="AU50" s="67"/>
      <c r="AV50" s="102">
        <f t="shared" si="7"/>
        <v>8</v>
      </c>
      <c r="AW50" s="67"/>
      <c r="AX50" s="220">
        <v>7</v>
      </c>
      <c r="AY50" s="220">
        <v>6</v>
      </c>
      <c r="AZ50" s="41">
        <v>8</v>
      </c>
      <c r="BA50" s="41">
        <v>8</v>
      </c>
      <c r="BB50" s="220">
        <v>9</v>
      </c>
      <c r="BC50" s="220"/>
      <c r="BD50" s="102">
        <f t="shared" si="8"/>
        <v>8</v>
      </c>
      <c r="BE50" s="67"/>
      <c r="BF50" s="220">
        <v>6</v>
      </c>
      <c r="BG50" s="41">
        <v>7</v>
      </c>
      <c r="BH50" s="41">
        <v>7</v>
      </c>
      <c r="BI50" s="41">
        <v>7</v>
      </c>
      <c r="BJ50" s="220">
        <v>8</v>
      </c>
      <c r="BK50" s="220"/>
      <c r="BL50" s="102">
        <f t="shared" si="12"/>
        <v>8</v>
      </c>
      <c r="BM50" s="102"/>
      <c r="BN50" s="256">
        <f t="shared" si="9"/>
        <v>8.12</v>
      </c>
      <c r="BO50" s="256">
        <f t="shared" si="13"/>
        <v>8.12</v>
      </c>
      <c r="BP50" s="69" t="str">
        <f t="shared" si="1"/>
        <v>Giái</v>
      </c>
      <c r="BQ50" s="262"/>
      <c r="BS50" s="328">
        <f t="shared" si="11"/>
        <v>203</v>
      </c>
      <c r="BT50" s="359"/>
      <c r="BU50">
        <v>203</v>
      </c>
      <c r="BV50" s="329"/>
    </row>
    <row r="51" spans="1:74" ht="12.75">
      <c r="A51" s="165">
        <v>42</v>
      </c>
      <c r="B51" s="161">
        <v>42</v>
      </c>
      <c r="C51" s="218" t="s">
        <v>98</v>
      </c>
      <c r="D51" s="225" t="s">
        <v>42</v>
      </c>
      <c r="E51" s="219"/>
      <c r="F51" s="220">
        <v>8</v>
      </c>
      <c r="G51" s="220">
        <v>8</v>
      </c>
      <c r="H51" s="220">
        <v>8</v>
      </c>
      <c r="I51" s="220">
        <v>8</v>
      </c>
      <c r="J51" s="220">
        <v>7</v>
      </c>
      <c r="K51" s="220"/>
      <c r="L51" s="102">
        <f t="shared" si="2"/>
        <v>7</v>
      </c>
      <c r="M51" s="67"/>
      <c r="N51" s="41">
        <v>8</v>
      </c>
      <c r="O51" s="41">
        <v>9</v>
      </c>
      <c r="P51" s="220">
        <v>8</v>
      </c>
      <c r="Q51" s="220"/>
      <c r="R51" s="102">
        <f t="shared" si="3"/>
        <v>8</v>
      </c>
      <c r="S51" s="67"/>
      <c r="T51" s="67">
        <v>8</v>
      </c>
      <c r="U51" s="67">
        <v>8</v>
      </c>
      <c r="V51" s="67">
        <v>9</v>
      </c>
      <c r="W51" s="67">
        <v>7</v>
      </c>
      <c r="X51" s="67"/>
      <c r="Y51" s="102">
        <f t="shared" si="4"/>
        <v>7</v>
      </c>
      <c r="Z51" s="67"/>
      <c r="AA51" s="220">
        <v>6</v>
      </c>
      <c r="AB51" s="220">
        <v>7</v>
      </c>
      <c r="AC51" s="41">
        <v>7</v>
      </c>
      <c r="AD51" s="220">
        <v>9</v>
      </c>
      <c r="AE51" s="220"/>
      <c r="AF51" s="102">
        <f t="shared" si="5"/>
        <v>8</v>
      </c>
      <c r="AG51" s="67"/>
      <c r="AH51" s="180"/>
      <c r="AI51" s="235"/>
      <c r="AJ51" s="161">
        <v>42</v>
      </c>
      <c r="AK51" s="67">
        <v>7</v>
      </c>
      <c r="AL51" s="67">
        <v>8</v>
      </c>
      <c r="AM51" s="67">
        <v>7</v>
      </c>
      <c r="AN51" s="67">
        <v>6</v>
      </c>
      <c r="AO51" s="67"/>
      <c r="AP51" s="102">
        <f t="shared" si="6"/>
        <v>6</v>
      </c>
      <c r="AQ51" s="67"/>
      <c r="AR51" s="67">
        <v>8</v>
      </c>
      <c r="AS51" s="67">
        <v>7</v>
      </c>
      <c r="AT51" s="67">
        <v>6</v>
      </c>
      <c r="AU51" s="67"/>
      <c r="AV51" s="102">
        <f t="shared" si="7"/>
        <v>6</v>
      </c>
      <c r="AW51" s="67"/>
      <c r="AX51" s="220">
        <v>6</v>
      </c>
      <c r="AY51" s="220">
        <v>7</v>
      </c>
      <c r="AZ51" s="41">
        <v>7</v>
      </c>
      <c r="BA51" s="41">
        <v>7</v>
      </c>
      <c r="BB51" s="220">
        <v>9</v>
      </c>
      <c r="BC51" s="220"/>
      <c r="BD51" s="102">
        <f t="shared" si="8"/>
        <v>8</v>
      </c>
      <c r="BE51" s="67"/>
      <c r="BF51" s="220">
        <v>6</v>
      </c>
      <c r="BG51" s="41">
        <v>5</v>
      </c>
      <c r="BH51" s="41">
        <v>7</v>
      </c>
      <c r="BI51" s="41">
        <v>7</v>
      </c>
      <c r="BJ51" s="220">
        <v>7</v>
      </c>
      <c r="BK51" s="220"/>
      <c r="BL51" s="102">
        <f t="shared" si="12"/>
        <v>7</v>
      </c>
      <c r="BM51" s="102"/>
      <c r="BN51" s="256">
        <f t="shared" si="9"/>
        <v>7.16</v>
      </c>
      <c r="BO51" s="256">
        <f t="shared" si="13"/>
        <v>7.16</v>
      </c>
      <c r="BP51" s="69" t="str">
        <f t="shared" si="1"/>
        <v>Kh¸</v>
      </c>
      <c r="BQ51" s="262"/>
      <c r="BS51" s="328">
        <f t="shared" si="11"/>
        <v>179</v>
      </c>
      <c r="BT51" s="359"/>
      <c r="BU51">
        <v>179</v>
      </c>
      <c r="BV51" s="329"/>
    </row>
    <row r="52" spans="1:74" ht="12.75">
      <c r="A52" s="165">
        <v>43</v>
      </c>
      <c r="B52" s="161">
        <v>43</v>
      </c>
      <c r="C52" s="218" t="s">
        <v>14</v>
      </c>
      <c r="D52" s="225" t="s">
        <v>99</v>
      </c>
      <c r="E52" s="219"/>
      <c r="F52" s="220">
        <v>7</v>
      </c>
      <c r="G52" s="220">
        <v>9</v>
      </c>
      <c r="H52" s="220">
        <v>6</v>
      </c>
      <c r="I52" s="220">
        <v>7</v>
      </c>
      <c r="J52" s="220">
        <v>7</v>
      </c>
      <c r="K52" s="220"/>
      <c r="L52" s="102">
        <f t="shared" si="2"/>
        <v>7</v>
      </c>
      <c r="M52" s="67"/>
      <c r="N52" s="41">
        <v>6</v>
      </c>
      <c r="O52" s="41">
        <v>7</v>
      </c>
      <c r="P52" s="220">
        <v>9</v>
      </c>
      <c r="Q52" s="220"/>
      <c r="R52" s="102">
        <f t="shared" si="3"/>
        <v>8</v>
      </c>
      <c r="S52" s="67"/>
      <c r="T52" s="67">
        <v>7</v>
      </c>
      <c r="U52" s="67">
        <v>9</v>
      </c>
      <c r="V52" s="67">
        <v>9</v>
      </c>
      <c r="W52" s="67">
        <v>8</v>
      </c>
      <c r="X52" s="67"/>
      <c r="Y52" s="102">
        <f t="shared" si="4"/>
        <v>8</v>
      </c>
      <c r="Z52" s="67"/>
      <c r="AA52" s="220">
        <v>7</v>
      </c>
      <c r="AB52" s="220">
        <v>6</v>
      </c>
      <c r="AC52" s="41">
        <v>6</v>
      </c>
      <c r="AD52" s="220">
        <v>7</v>
      </c>
      <c r="AE52" s="220"/>
      <c r="AF52" s="102">
        <f t="shared" si="5"/>
        <v>7</v>
      </c>
      <c r="AG52" s="67"/>
      <c r="AH52" s="180"/>
      <c r="AI52" s="235"/>
      <c r="AJ52" s="161">
        <v>43</v>
      </c>
      <c r="AK52" s="67">
        <v>7</v>
      </c>
      <c r="AL52" s="67">
        <v>7</v>
      </c>
      <c r="AM52" s="67">
        <v>8</v>
      </c>
      <c r="AN52" s="67">
        <v>7</v>
      </c>
      <c r="AO52" s="67"/>
      <c r="AP52" s="102">
        <f t="shared" si="6"/>
        <v>7</v>
      </c>
      <c r="AQ52" s="67"/>
      <c r="AR52" s="67">
        <v>8</v>
      </c>
      <c r="AS52" s="67">
        <v>7</v>
      </c>
      <c r="AT52" s="67">
        <v>7</v>
      </c>
      <c r="AU52" s="67"/>
      <c r="AV52" s="102">
        <f t="shared" si="7"/>
        <v>7</v>
      </c>
      <c r="AW52" s="67"/>
      <c r="AX52" s="220">
        <v>7</v>
      </c>
      <c r="AY52" s="220">
        <v>7</v>
      </c>
      <c r="AZ52" s="41">
        <v>7</v>
      </c>
      <c r="BA52" s="41">
        <v>7</v>
      </c>
      <c r="BB52" s="220">
        <v>7</v>
      </c>
      <c r="BC52" s="220"/>
      <c r="BD52" s="102">
        <f t="shared" si="8"/>
        <v>7</v>
      </c>
      <c r="BE52" s="67"/>
      <c r="BF52" s="220">
        <v>7</v>
      </c>
      <c r="BG52" s="41">
        <v>7</v>
      </c>
      <c r="BH52" s="41">
        <v>7</v>
      </c>
      <c r="BI52" s="41">
        <v>7</v>
      </c>
      <c r="BJ52" s="220">
        <v>6</v>
      </c>
      <c r="BK52" s="220"/>
      <c r="BL52" s="102">
        <f t="shared" si="12"/>
        <v>6</v>
      </c>
      <c r="BM52" s="102"/>
      <c r="BN52" s="256">
        <f t="shared" si="9"/>
        <v>7.04</v>
      </c>
      <c r="BO52" s="256">
        <f t="shared" si="13"/>
        <v>7.04</v>
      </c>
      <c r="BP52" s="69" t="str">
        <f t="shared" si="1"/>
        <v>Kh¸</v>
      </c>
      <c r="BQ52" s="262"/>
      <c r="BS52" s="328">
        <f t="shared" si="11"/>
        <v>176</v>
      </c>
      <c r="BT52" s="359"/>
      <c r="BU52">
        <v>176</v>
      </c>
      <c r="BV52" s="329"/>
    </row>
    <row r="53" spans="1:74" ht="12.75">
      <c r="A53" s="165">
        <v>44</v>
      </c>
      <c r="B53" s="161">
        <v>44</v>
      </c>
      <c r="C53" s="218" t="s">
        <v>100</v>
      </c>
      <c r="D53" s="225" t="s">
        <v>18</v>
      </c>
      <c r="E53" s="219"/>
      <c r="F53" s="220">
        <v>6</v>
      </c>
      <c r="G53" s="220">
        <v>5</v>
      </c>
      <c r="H53" s="220">
        <v>7</v>
      </c>
      <c r="I53" s="220">
        <v>6</v>
      </c>
      <c r="J53" s="220">
        <v>7</v>
      </c>
      <c r="K53" s="220"/>
      <c r="L53" s="102">
        <f t="shared" si="2"/>
        <v>7</v>
      </c>
      <c r="M53" s="67"/>
      <c r="N53" s="41">
        <v>9</v>
      </c>
      <c r="O53" s="41">
        <v>6</v>
      </c>
      <c r="P53" s="220">
        <v>8</v>
      </c>
      <c r="Q53" s="220"/>
      <c r="R53" s="102">
        <f t="shared" si="3"/>
        <v>8</v>
      </c>
      <c r="S53" s="67"/>
      <c r="T53" s="67">
        <v>7</v>
      </c>
      <c r="U53" s="67">
        <v>9</v>
      </c>
      <c r="V53" s="67">
        <v>7</v>
      </c>
      <c r="W53" s="67">
        <v>8</v>
      </c>
      <c r="X53" s="67"/>
      <c r="Y53" s="102">
        <f t="shared" si="4"/>
        <v>8</v>
      </c>
      <c r="Z53" s="67"/>
      <c r="AA53" s="220">
        <v>5</v>
      </c>
      <c r="AB53" s="220">
        <v>7</v>
      </c>
      <c r="AC53" s="41">
        <v>7</v>
      </c>
      <c r="AD53" s="220">
        <v>6</v>
      </c>
      <c r="AE53" s="220"/>
      <c r="AF53" s="102">
        <f t="shared" si="5"/>
        <v>6</v>
      </c>
      <c r="AG53" s="67"/>
      <c r="AH53" s="180"/>
      <c r="AI53" s="235"/>
      <c r="AJ53" s="161">
        <v>44</v>
      </c>
      <c r="AK53" s="67">
        <v>6</v>
      </c>
      <c r="AL53" s="67">
        <v>8</v>
      </c>
      <c r="AM53" s="67">
        <v>8</v>
      </c>
      <c r="AN53" s="67">
        <v>8</v>
      </c>
      <c r="AO53" s="67"/>
      <c r="AP53" s="102">
        <f t="shared" si="6"/>
        <v>8</v>
      </c>
      <c r="AQ53" s="67"/>
      <c r="AR53" s="67">
        <v>7</v>
      </c>
      <c r="AS53" s="67">
        <v>8</v>
      </c>
      <c r="AT53" s="67">
        <v>7</v>
      </c>
      <c r="AU53" s="67"/>
      <c r="AV53" s="102">
        <f t="shared" si="7"/>
        <v>7</v>
      </c>
      <c r="AW53" s="67"/>
      <c r="AX53" s="220">
        <v>7</v>
      </c>
      <c r="AY53" s="220">
        <v>8</v>
      </c>
      <c r="AZ53" s="41">
        <v>7</v>
      </c>
      <c r="BA53" s="41">
        <v>7</v>
      </c>
      <c r="BB53" s="220">
        <v>7</v>
      </c>
      <c r="BC53" s="220"/>
      <c r="BD53" s="102">
        <f t="shared" si="8"/>
        <v>7</v>
      </c>
      <c r="BE53" s="67"/>
      <c r="BF53" s="220">
        <v>6</v>
      </c>
      <c r="BG53" s="41">
        <v>5</v>
      </c>
      <c r="BH53" s="41">
        <v>7</v>
      </c>
      <c r="BI53" s="41">
        <v>7</v>
      </c>
      <c r="BJ53" s="220">
        <v>7</v>
      </c>
      <c r="BK53" s="220"/>
      <c r="BL53" s="102">
        <f t="shared" si="12"/>
        <v>7</v>
      </c>
      <c r="BM53" s="102"/>
      <c r="BN53" s="256">
        <f t="shared" si="9"/>
        <v>7.2</v>
      </c>
      <c r="BO53" s="256">
        <f t="shared" si="13"/>
        <v>7.2</v>
      </c>
      <c r="BP53" s="69" t="str">
        <f t="shared" si="1"/>
        <v>Kh¸</v>
      </c>
      <c r="BQ53" s="262"/>
      <c r="BS53" s="328">
        <f t="shared" si="11"/>
        <v>180</v>
      </c>
      <c r="BT53" s="359"/>
      <c r="BU53">
        <v>180</v>
      </c>
      <c r="BV53" s="329"/>
    </row>
    <row r="54" spans="1:74" ht="12.75">
      <c r="A54" s="165">
        <v>45</v>
      </c>
      <c r="B54" s="161">
        <v>45</v>
      </c>
      <c r="C54" s="218" t="s">
        <v>10</v>
      </c>
      <c r="D54" s="225" t="s">
        <v>18</v>
      </c>
      <c r="E54" s="219"/>
      <c r="F54" s="220">
        <v>4</v>
      </c>
      <c r="G54" s="220">
        <v>6</v>
      </c>
      <c r="H54" s="220">
        <v>7</v>
      </c>
      <c r="I54" s="220">
        <v>8</v>
      </c>
      <c r="J54" s="220">
        <v>8</v>
      </c>
      <c r="K54" s="220"/>
      <c r="L54" s="102">
        <f t="shared" si="2"/>
        <v>7</v>
      </c>
      <c r="M54" s="67"/>
      <c r="N54" s="41">
        <v>8</v>
      </c>
      <c r="O54" s="41">
        <v>8</v>
      </c>
      <c r="P54" s="220">
        <v>8</v>
      </c>
      <c r="Q54" s="220"/>
      <c r="R54" s="102">
        <f t="shared" si="3"/>
        <v>8</v>
      </c>
      <c r="S54" s="67"/>
      <c r="T54" s="67">
        <v>8</v>
      </c>
      <c r="U54" s="67">
        <v>7</v>
      </c>
      <c r="V54" s="67">
        <v>8</v>
      </c>
      <c r="W54" s="67">
        <v>9</v>
      </c>
      <c r="X54" s="67"/>
      <c r="Y54" s="102">
        <f t="shared" si="4"/>
        <v>9</v>
      </c>
      <c r="Z54" s="67"/>
      <c r="AA54" s="220">
        <v>6</v>
      </c>
      <c r="AB54" s="220">
        <v>7</v>
      </c>
      <c r="AC54" s="41">
        <v>8</v>
      </c>
      <c r="AD54" s="220">
        <v>7</v>
      </c>
      <c r="AE54" s="220"/>
      <c r="AF54" s="102">
        <f t="shared" si="5"/>
        <v>7</v>
      </c>
      <c r="AG54" s="67"/>
      <c r="AH54" s="180"/>
      <c r="AI54" s="235"/>
      <c r="AJ54" s="161">
        <v>45</v>
      </c>
      <c r="AK54" s="67">
        <v>7</v>
      </c>
      <c r="AL54" s="67">
        <v>8</v>
      </c>
      <c r="AM54" s="67">
        <v>7</v>
      </c>
      <c r="AN54" s="67">
        <v>7</v>
      </c>
      <c r="AO54" s="67"/>
      <c r="AP54" s="102">
        <f t="shared" si="6"/>
        <v>7</v>
      </c>
      <c r="AQ54" s="67"/>
      <c r="AR54" s="67">
        <v>7</v>
      </c>
      <c r="AS54" s="67">
        <v>8</v>
      </c>
      <c r="AT54" s="67">
        <v>7</v>
      </c>
      <c r="AU54" s="67"/>
      <c r="AV54" s="102">
        <f t="shared" si="7"/>
        <v>7</v>
      </c>
      <c r="AW54" s="67"/>
      <c r="AX54" s="220">
        <v>6</v>
      </c>
      <c r="AY54" s="220">
        <v>7</v>
      </c>
      <c r="AZ54" s="41">
        <v>8</v>
      </c>
      <c r="BA54" s="41">
        <v>7</v>
      </c>
      <c r="BB54" s="220">
        <v>8</v>
      </c>
      <c r="BC54" s="220"/>
      <c r="BD54" s="102">
        <f t="shared" si="8"/>
        <v>8</v>
      </c>
      <c r="BE54" s="67"/>
      <c r="BF54" s="220">
        <v>6</v>
      </c>
      <c r="BG54" s="41">
        <v>6</v>
      </c>
      <c r="BH54" s="41">
        <v>7</v>
      </c>
      <c r="BI54" s="41">
        <v>7</v>
      </c>
      <c r="BJ54" s="220">
        <v>7</v>
      </c>
      <c r="BK54" s="220"/>
      <c r="BL54" s="102">
        <f t="shared" si="12"/>
        <v>7</v>
      </c>
      <c r="BM54" s="102"/>
      <c r="BN54" s="256">
        <f t="shared" si="9"/>
        <v>7.48</v>
      </c>
      <c r="BO54" s="256">
        <f t="shared" si="13"/>
        <v>7.48</v>
      </c>
      <c r="BP54" s="69" t="str">
        <f t="shared" si="1"/>
        <v>Kh¸</v>
      </c>
      <c r="BQ54" s="262"/>
      <c r="BS54" s="328">
        <f t="shared" si="11"/>
        <v>187</v>
      </c>
      <c r="BT54" s="359"/>
      <c r="BU54">
        <v>187</v>
      </c>
      <c r="BV54" s="329"/>
    </row>
    <row r="55" spans="1:74" ht="12.75">
      <c r="A55" s="165">
        <v>46</v>
      </c>
      <c r="B55" s="161">
        <v>46</v>
      </c>
      <c r="C55" s="218" t="s">
        <v>35</v>
      </c>
      <c r="D55" s="225" t="s">
        <v>41</v>
      </c>
      <c r="E55" s="219"/>
      <c r="F55" s="220">
        <v>6</v>
      </c>
      <c r="G55" s="220">
        <v>7</v>
      </c>
      <c r="H55" s="220">
        <v>6</v>
      </c>
      <c r="I55" s="220">
        <v>8</v>
      </c>
      <c r="J55" s="220">
        <v>9</v>
      </c>
      <c r="K55" s="220"/>
      <c r="L55" s="102">
        <f t="shared" si="2"/>
        <v>8</v>
      </c>
      <c r="M55" s="67"/>
      <c r="N55" s="41">
        <v>8</v>
      </c>
      <c r="O55" s="41">
        <v>9</v>
      </c>
      <c r="P55" s="220">
        <v>9</v>
      </c>
      <c r="Q55" s="220"/>
      <c r="R55" s="102">
        <f t="shared" si="3"/>
        <v>9</v>
      </c>
      <c r="S55" s="67"/>
      <c r="T55" s="67">
        <v>7</v>
      </c>
      <c r="U55" s="67">
        <v>8</v>
      </c>
      <c r="V55" s="67">
        <v>8</v>
      </c>
      <c r="W55" s="67">
        <v>8</v>
      </c>
      <c r="X55" s="67"/>
      <c r="Y55" s="102">
        <f t="shared" si="4"/>
        <v>8</v>
      </c>
      <c r="Z55" s="67"/>
      <c r="AA55" s="220">
        <v>6</v>
      </c>
      <c r="AB55" s="220">
        <v>8</v>
      </c>
      <c r="AC55" s="41">
        <v>8</v>
      </c>
      <c r="AD55" s="220">
        <v>8</v>
      </c>
      <c r="AE55" s="220"/>
      <c r="AF55" s="102">
        <f t="shared" si="5"/>
        <v>8</v>
      </c>
      <c r="AG55" s="67"/>
      <c r="AH55" s="180"/>
      <c r="AI55" s="235"/>
      <c r="AJ55" s="161">
        <v>46</v>
      </c>
      <c r="AK55" s="67">
        <v>8</v>
      </c>
      <c r="AL55" s="67">
        <v>8</v>
      </c>
      <c r="AM55" s="67">
        <v>7</v>
      </c>
      <c r="AN55" s="67">
        <v>8</v>
      </c>
      <c r="AO55" s="67"/>
      <c r="AP55" s="102">
        <f t="shared" si="6"/>
        <v>8</v>
      </c>
      <c r="AQ55" s="67"/>
      <c r="AR55" s="67">
        <v>8</v>
      </c>
      <c r="AS55" s="67">
        <v>7</v>
      </c>
      <c r="AT55" s="67">
        <v>7</v>
      </c>
      <c r="AU55" s="67"/>
      <c r="AV55" s="102">
        <f t="shared" si="7"/>
        <v>7</v>
      </c>
      <c r="AW55" s="67"/>
      <c r="AX55" s="220">
        <v>8</v>
      </c>
      <c r="AY55" s="220">
        <v>6</v>
      </c>
      <c r="AZ55" s="41">
        <v>8</v>
      </c>
      <c r="BA55" s="41">
        <v>8</v>
      </c>
      <c r="BB55" s="220">
        <v>9</v>
      </c>
      <c r="BC55" s="220"/>
      <c r="BD55" s="102">
        <f t="shared" si="8"/>
        <v>9</v>
      </c>
      <c r="BE55" s="67"/>
      <c r="BF55" s="220">
        <v>6</v>
      </c>
      <c r="BG55" s="41">
        <v>7</v>
      </c>
      <c r="BH55" s="41">
        <v>6</v>
      </c>
      <c r="BI55" s="41">
        <v>6</v>
      </c>
      <c r="BJ55" s="220">
        <v>6</v>
      </c>
      <c r="BK55" s="220"/>
      <c r="BL55" s="102">
        <f t="shared" si="12"/>
        <v>6</v>
      </c>
      <c r="BM55" s="102"/>
      <c r="BN55" s="256">
        <f t="shared" si="9"/>
        <v>7.84</v>
      </c>
      <c r="BO55" s="256">
        <f t="shared" si="13"/>
        <v>7.84</v>
      </c>
      <c r="BP55" s="69" t="str">
        <f t="shared" si="1"/>
        <v>Kh¸</v>
      </c>
      <c r="BQ55" s="262"/>
      <c r="BS55" s="328">
        <f t="shared" si="11"/>
        <v>196</v>
      </c>
      <c r="BT55" s="359"/>
      <c r="BU55">
        <v>196</v>
      </c>
      <c r="BV55" s="329"/>
    </row>
    <row r="56" spans="1:74" ht="12.75">
      <c r="A56" s="165">
        <v>47</v>
      </c>
      <c r="B56" s="161">
        <v>47</v>
      </c>
      <c r="C56" s="218" t="s">
        <v>10</v>
      </c>
      <c r="D56" s="225" t="s">
        <v>41</v>
      </c>
      <c r="E56" s="219"/>
      <c r="F56" s="220">
        <v>7</v>
      </c>
      <c r="G56" s="220">
        <v>8</v>
      </c>
      <c r="H56" s="220">
        <v>7</v>
      </c>
      <c r="I56" s="220">
        <v>8</v>
      </c>
      <c r="J56" s="220">
        <v>8</v>
      </c>
      <c r="K56" s="220"/>
      <c r="L56" s="102">
        <f t="shared" si="2"/>
        <v>8</v>
      </c>
      <c r="M56" s="67"/>
      <c r="N56" s="41">
        <v>9</v>
      </c>
      <c r="O56" s="41">
        <v>9</v>
      </c>
      <c r="P56" s="220">
        <v>8</v>
      </c>
      <c r="Q56" s="220"/>
      <c r="R56" s="102">
        <f t="shared" si="3"/>
        <v>8</v>
      </c>
      <c r="S56" s="67"/>
      <c r="T56" s="67">
        <v>7</v>
      </c>
      <c r="U56" s="67">
        <v>8</v>
      </c>
      <c r="V56" s="67">
        <v>8</v>
      </c>
      <c r="W56" s="67">
        <v>8</v>
      </c>
      <c r="X56" s="67"/>
      <c r="Y56" s="102">
        <f t="shared" si="4"/>
        <v>8</v>
      </c>
      <c r="Z56" s="67"/>
      <c r="AA56" s="220">
        <v>6</v>
      </c>
      <c r="AB56" s="220">
        <v>7</v>
      </c>
      <c r="AC56" s="41">
        <v>8</v>
      </c>
      <c r="AD56" s="220">
        <v>8</v>
      </c>
      <c r="AE56" s="220"/>
      <c r="AF56" s="102">
        <f t="shared" si="5"/>
        <v>8</v>
      </c>
      <c r="AG56" s="67"/>
      <c r="AH56" s="180"/>
      <c r="AI56" s="235"/>
      <c r="AJ56" s="161">
        <v>47</v>
      </c>
      <c r="AK56" s="67">
        <v>8</v>
      </c>
      <c r="AL56" s="67">
        <v>8</v>
      </c>
      <c r="AM56" s="67">
        <v>7</v>
      </c>
      <c r="AN56" s="67">
        <v>9</v>
      </c>
      <c r="AO56" s="67"/>
      <c r="AP56" s="102">
        <f t="shared" si="6"/>
        <v>9</v>
      </c>
      <c r="AQ56" s="67"/>
      <c r="AR56" s="67">
        <v>8</v>
      </c>
      <c r="AS56" s="67">
        <v>7</v>
      </c>
      <c r="AT56" s="67">
        <v>6</v>
      </c>
      <c r="AU56" s="67"/>
      <c r="AV56" s="102">
        <f t="shared" si="7"/>
        <v>6</v>
      </c>
      <c r="AW56" s="67"/>
      <c r="AX56" s="220">
        <v>8</v>
      </c>
      <c r="AY56" s="220">
        <v>7</v>
      </c>
      <c r="AZ56" s="41">
        <v>7</v>
      </c>
      <c r="BA56" s="41">
        <v>8</v>
      </c>
      <c r="BB56" s="220">
        <v>7</v>
      </c>
      <c r="BC56" s="220"/>
      <c r="BD56" s="102">
        <f t="shared" si="8"/>
        <v>7</v>
      </c>
      <c r="BE56" s="67"/>
      <c r="BF56" s="220">
        <v>5</v>
      </c>
      <c r="BG56" s="41">
        <v>7</v>
      </c>
      <c r="BH56" s="41">
        <v>7</v>
      </c>
      <c r="BI56" s="41">
        <v>7</v>
      </c>
      <c r="BJ56" s="220">
        <v>7</v>
      </c>
      <c r="BK56" s="220"/>
      <c r="BL56" s="102">
        <f t="shared" si="12"/>
        <v>7</v>
      </c>
      <c r="BM56" s="102"/>
      <c r="BN56" s="256">
        <f t="shared" si="9"/>
        <v>7.64</v>
      </c>
      <c r="BO56" s="256">
        <f t="shared" si="13"/>
        <v>7.64</v>
      </c>
      <c r="BP56" s="69" t="str">
        <f t="shared" si="1"/>
        <v>Kh¸</v>
      </c>
      <c r="BQ56" s="262"/>
      <c r="BS56" s="328">
        <f t="shared" si="11"/>
        <v>191</v>
      </c>
      <c r="BT56" s="359"/>
      <c r="BU56">
        <v>191</v>
      </c>
      <c r="BV56" s="329"/>
    </row>
    <row r="57" spans="1:74" ht="12.75">
      <c r="A57" s="165">
        <v>48</v>
      </c>
      <c r="B57" s="161">
        <v>48</v>
      </c>
      <c r="C57" s="218" t="s">
        <v>101</v>
      </c>
      <c r="D57" s="225" t="s">
        <v>41</v>
      </c>
      <c r="E57" s="219"/>
      <c r="F57" s="220">
        <v>6</v>
      </c>
      <c r="G57" s="220">
        <v>7</v>
      </c>
      <c r="H57" s="220">
        <v>8</v>
      </c>
      <c r="I57" s="220">
        <v>7</v>
      </c>
      <c r="J57" s="220">
        <v>9</v>
      </c>
      <c r="K57" s="220"/>
      <c r="L57" s="102">
        <f t="shared" si="2"/>
        <v>8</v>
      </c>
      <c r="M57" s="67"/>
      <c r="N57" s="41">
        <v>7</v>
      </c>
      <c r="O57" s="41">
        <v>9</v>
      </c>
      <c r="P57" s="220">
        <v>9</v>
      </c>
      <c r="Q57" s="220"/>
      <c r="R57" s="102">
        <f t="shared" si="3"/>
        <v>9</v>
      </c>
      <c r="S57" s="67"/>
      <c r="T57" s="67">
        <v>7</v>
      </c>
      <c r="U57" s="67">
        <v>8</v>
      </c>
      <c r="V57" s="67">
        <v>9</v>
      </c>
      <c r="W57" s="67">
        <v>8</v>
      </c>
      <c r="X57" s="67"/>
      <c r="Y57" s="102">
        <f t="shared" si="4"/>
        <v>8</v>
      </c>
      <c r="Z57" s="67"/>
      <c r="AA57" s="220">
        <v>5</v>
      </c>
      <c r="AB57" s="220">
        <v>7</v>
      </c>
      <c r="AC57" s="41">
        <v>6</v>
      </c>
      <c r="AD57" s="220">
        <v>7</v>
      </c>
      <c r="AE57" s="220"/>
      <c r="AF57" s="102">
        <f t="shared" si="5"/>
        <v>7</v>
      </c>
      <c r="AG57" s="67"/>
      <c r="AH57" s="180"/>
      <c r="AI57" s="235"/>
      <c r="AJ57" s="161">
        <v>48</v>
      </c>
      <c r="AK57" s="67">
        <v>8</v>
      </c>
      <c r="AL57" s="67">
        <v>7</v>
      </c>
      <c r="AM57" s="67">
        <v>7</v>
      </c>
      <c r="AN57" s="67">
        <v>8</v>
      </c>
      <c r="AO57" s="67"/>
      <c r="AP57" s="102">
        <f t="shared" si="6"/>
        <v>8</v>
      </c>
      <c r="AQ57" s="67"/>
      <c r="AR57" s="67">
        <v>8</v>
      </c>
      <c r="AS57" s="67">
        <v>8</v>
      </c>
      <c r="AT57" s="67">
        <v>8</v>
      </c>
      <c r="AU57" s="67"/>
      <c r="AV57" s="102">
        <f t="shared" si="7"/>
        <v>8</v>
      </c>
      <c r="AW57" s="67"/>
      <c r="AX57" s="220">
        <v>7</v>
      </c>
      <c r="AY57" s="220">
        <v>7</v>
      </c>
      <c r="AZ57" s="41">
        <v>7</v>
      </c>
      <c r="BA57" s="41">
        <v>7</v>
      </c>
      <c r="BB57" s="220">
        <v>7</v>
      </c>
      <c r="BC57" s="220"/>
      <c r="BD57" s="102">
        <f t="shared" si="8"/>
        <v>7</v>
      </c>
      <c r="BE57" s="67"/>
      <c r="BF57" s="220">
        <v>7</v>
      </c>
      <c r="BG57" s="41">
        <v>6</v>
      </c>
      <c r="BH57" s="41">
        <v>6</v>
      </c>
      <c r="BI57" s="41">
        <v>6</v>
      </c>
      <c r="BJ57" s="220">
        <v>7</v>
      </c>
      <c r="BK57" s="220"/>
      <c r="BL57" s="102">
        <f t="shared" si="12"/>
        <v>7</v>
      </c>
      <c r="BM57" s="102"/>
      <c r="BN57" s="256">
        <f t="shared" si="9"/>
        <v>7.64</v>
      </c>
      <c r="BO57" s="256">
        <f t="shared" si="13"/>
        <v>7.64</v>
      </c>
      <c r="BP57" s="69" t="str">
        <f t="shared" si="1"/>
        <v>Kh¸</v>
      </c>
      <c r="BQ57" s="262"/>
      <c r="BS57" s="328">
        <f t="shared" si="11"/>
        <v>191</v>
      </c>
      <c r="BT57" s="359"/>
      <c r="BU57">
        <v>191</v>
      </c>
      <c r="BV57" s="329"/>
    </row>
    <row r="58" spans="1:74" ht="12.75">
      <c r="A58" s="165">
        <v>49</v>
      </c>
      <c r="B58" s="161">
        <v>49</v>
      </c>
      <c r="C58" s="218" t="s">
        <v>30</v>
      </c>
      <c r="D58" s="225" t="s">
        <v>102</v>
      </c>
      <c r="E58" s="219"/>
      <c r="F58" s="220">
        <v>6</v>
      </c>
      <c r="G58" s="220">
        <v>8</v>
      </c>
      <c r="H58" s="220">
        <v>7</v>
      </c>
      <c r="I58" s="220">
        <v>8</v>
      </c>
      <c r="J58" s="220">
        <v>8</v>
      </c>
      <c r="K58" s="220"/>
      <c r="L58" s="102">
        <f t="shared" si="2"/>
        <v>8</v>
      </c>
      <c r="M58" s="67"/>
      <c r="N58" s="41">
        <v>6</v>
      </c>
      <c r="O58" s="41">
        <v>7</v>
      </c>
      <c r="P58" s="220">
        <v>8</v>
      </c>
      <c r="Q58" s="220"/>
      <c r="R58" s="102">
        <f t="shared" si="3"/>
        <v>8</v>
      </c>
      <c r="S58" s="67"/>
      <c r="T58" s="67">
        <v>7</v>
      </c>
      <c r="U58" s="67">
        <v>9</v>
      </c>
      <c r="V58" s="67">
        <v>8</v>
      </c>
      <c r="W58" s="67">
        <v>6</v>
      </c>
      <c r="X58" s="67"/>
      <c r="Y58" s="102">
        <f t="shared" si="4"/>
        <v>7</v>
      </c>
      <c r="Z58" s="67"/>
      <c r="AA58" s="220">
        <v>8</v>
      </c>
      <c r="AB58" s="220">
        <v>6</v>
      </c>
      <c r="AC58" s="41">
        <v>7</v>
      </c>
      <c r="AD58" s="220">
        <v>6</v>
      </c>
      <c r="AE58" s="220"/>
      <c r="AF58" s="102">
        <f t="shared" si="5"/>
        <v>6</v>
      </c>
      <c r="AG58" s="67"/>
      <c r="AH58" s="180"/>
      <c r="AI58" s="235"/>
      <c r="AJ58" s="161">
        <v>49</v>
      </c>
      <c r="AK58" s="67">
        <v>7</v>
      </c>
      <c r="AL58" s="67">
        <v>7</v>
      </c>
      <c r="AM58" s="67">
        <v>7</v>
      </c>
      <c r="AN58" s="67">
        <v>9</v>
      </c>
      <c r="AO58" s="67"/>
      <c r="AP58" s="102">
        <f t="shared" si="6"/>
        <v>8</v>
      </c>
      <c r="AQ58" s="67"/>
      <c r="AR58" s="67">
        <v>8</v>
      </c>
      <c r="AS58" s="67">
        <v>8</v>
      </c>
      <c r="AT58" s="67">
        <v>5</v>
      </c>
      <c r="AU58" s="67"/>
      <c r="AV58" s="102">
        <f t="shared" si="7"/>
        <v>6</v>
      </c>
      <c r="AW58" s="67"/>
      <c r="AX58" s="220">
        <v>7</v>
      </c>
      <c r="AY58" s="220">
        <v>6</v>
      </c>
      <c r="AZ58" s="41">
        <v>8</v>
      </c>
      <c r="BA58" s="41">
        <v>8</v>
      </c>
      <c r="BB58" s="220">
        <v>7</v>
      </c>
      <c r="BC58" s="220"/>
      <c r="BD58" s="102">
        <f t="shared" si="8"/>
        <v>7</v>
      </c>
      <c r="BE58" s="67"/>
      <c r="BF58" s="220">
        <v>6</v>
      </c>
      <c r="BG58" s="41">
        <v>6</v>
      </c>
      <c r="BH58" s="41">
        <v>8</v>
      </c>
      <c r="BI58" s="41">
        <v>8</v>
      </c>
      <c r="BJ58" s="220">
        <v>6</v>
      </c>
      <c r="BK58" s="220"/>
      <c r="BL58" s="102">
        <f t="shared" si="12"/>
        <v>6</v>
      </c>
      <c r="BM58" s="102"/>
      <c r="BN58" s="256">
        <f t="shared" si="9"/>
        <v>7</v>
      </c>
      <c r="BO58" s="256">
        <f t="shared" si="13"/>
        <v>7</v>
      </c>
      <c r="BP58" s="69" t="str">
        <f t="shared" si="1"/>
        <v>Kh¸</v>
      </c>
      <c r="BQ58" s="262"/>
      <c r="BS58" s="328">
        <f t="shared" si="11"/>
        <v>175</v>
      </c>
      <c r="BT58" s="359"/>
      <c r="BU58">
        <v>175</v>
      </c>
      <c r="BV58" s="329"/>
    </row>
    <row r="59" spans="1:74" ht="12.75">
      <c r="A59" s="165">
        <v>50</v>
      </c>
      <c r="B59" s="161">
        <v>50</v>
      </c>
      <c r="C59" s="218" t="s">
        <v>11</v>
      </c>
      <c r="D59" s="225" t="s">
        <v>103</v>
      </c>
      <c r="E59" s="219"/>
      <c r="F59" s="220">
        <v>7</v>
      </c>
      <c r="G59" s="220">
        <v>8</v>
      </c>
      <c r="H59" s="220">
        <v>8</v>
      </c>
      <c r="I59" s="220">
        <v>9</v>
      </c>
      <c r="J59" s="220">
        <v>9</v>
      </c>
      <c r="K59" s="220"/>
      <c r="L59" s="102">
        <f t="shared" si="2"/>
        <v>9</v>
      </c>
      <c r="M59" s="67"/>
      <c r="N59" s="41">
        <v>8</v>
      </c>
      <c r="O59" s="41">
        <v>9</v>
      </c>
      <c r="P59" s="220">
        <v>10</v>
      </c>
      <c r="Q59" s="220"/>
      <c r="R59" s="102">
        <f t="shared" si="3"/>
        <v>10</v>
      </c>
      <c r="S59" s="67"/>
      <c r="T59" s="67">
        <v>8</v>
      </c>
      <c r="U59" s="67">
        <v>9</v>
      </c>
      <c r="V59" s="67">
        <v>10</v>
      </c>
      <c r="W59" s="67">
        <v>9</v>
      </c>
      <c r="X59" s="67"/>
      <c r="Y59" s="102">
        <f t="shared" si="4"/>
        <v>9</v>
      </c>
      <c r="Z59" s="67"/>
      <c r="AA59" s="220">
        <v>7</v>
      </c>
      <c r="AB59" s="220">
        <v>8</v>
      </c>
      <c r="AC59" s="41">
        <v>7</v>
      </c>
      <c r="AD59" s="220">
        <v>7</v>
      </c>
      <c r="AE59" s="220"/>
      <c r="AF59" s="102">
        <f t="shared" si="5"/>
        <v>7</v>
      </c>
      <c r="AG59" s="67"/>
      <c r="AH59" s="180"/>
      <c r="AI59" s="235"/>
      <c r="AJ59" s="161">
        <v>50</v>
      </c>
      <c r="AK59" s="67">
        <v>8</v>
      </c>
      <c r="AL59" s="67">
        <v>8</v>
      </c>
      <c r="AM59" s="67">
        <v>7</v>
      </c>
      <c r="AN59" s="67">
        <v>9</v>
      </c>
      <c r="AO59" s="67"/>
      <c r="AP59" s="102">
        <f t="shared" si="6"/>
        <v>9</v>
      </c>
      <c r="AQ59" s="67"/>
      <c r="AR59" s="67">
        <v>8</v>
      </c>
      <c r="AS59" s="67">
        <v>7</v>
      </c>
      <c r="AT59" s="67">
        <v>9</v>
      </c>
      <c r="AU59" s="67"/>
      <c r="AV59" s="102">
        <f t="shared" si="7"/>
        <v>9</v>
      </c>
      <c r="AW59" s="67"/>
      <c r="AX59" s="220">
        <v>8</v>
      </c>
      <c r="AY59" s="220">
        <v>6</v>
      </c>
      <c r="AZ59" s="41">
        <v>8</v>
      </c>
      <c r="BA59" s="41">
        <v>7</v>
      </c>
      <c r="BB59" s="220">
        <v>8</v>
      </c>
      <c r="BC59" s="220"/>
      <c r="BD59" s="102">
        <f t="shared" si="8"/>
        <v>8</v>
      </c>
      <c r="BE59" s="67"/>
      <c r="BF59" s="220">
        <v>7</v>
      </c>
      <c r="BG59" s="41">
        <v>7</v>
      </c>
      <c r="BH59" s="41">
        <v>6</v>
      </c>
      <c r="BI59" s="41">
        <v>6</v>
      </c>
      <c r="BJ59" s="220">
        <v>7</v>
      </c>
      <c r="BK59" s="220"/>
      <c r="BL59" s="102">
        <f t="shared" si="12"/>
        <v>7</v>
      </c>
      <c r="BM59" s="102"/>
      <c r="BN59" s="256">
        <f t="shared" si="9"/>
        <v>8.36</v>
      </c>
      <c r="BO59" s="256">
        <f t="shared" si="13"/>
        <v>8.36</v>
      </c>
      <c r="BP59" s="69" t="str">
        <f t="shared" si="1"/>
        <v>Giái</v>
      </c>
      <c r="BQ59" s="262"/>
      <c r="BS59" s="328">
        <f t="shared" si="11"/>
        <v>209</v>
      </c>
      <c r="BT59" s="359"/>
      <c r="BU59">
        <v>209</v>
      </c>
      <c r="BV59" s="329"/>
    </row>
    <row r="60" spans="1:74" ht="12.75">
      <c r="A60" s="165">
        <v>51</v>
      </c>
      <c r="B60" s="161">
        <v>51</v>
      </c>
      <c r="C60" s="218" t="s">
        <v>104</v>
      </c>
      <c r="D60" s="225" t="s">
        <v>43</v>
      </c>
      <c r="E60" s="219"/>
      <c r="F60" s="220">
        <v>7</v>
      </c>
      <c r="G60" s="220">
        <v>9</v>
      </c>
      <c r="H60" s="220">
        <v>8</v>
      </c>
      <c r="I60" s="220">
        <v>9</v>
      </c>
      <c r="J60" s="220">
        <v>7</v>
      </c>
      <c r="K60" s="220"/>
      <c r="L60" s="102">
        <f t="shared" si="2"/>
        <v>7</v>
      </c>
      <c r="M60" s="67"/>
      <c r="N60" s="41">
        <v>7</v>
      </c>
      <c r="O60" s="41">
        <v>8</v>
      </c>
      <c r="P60" s="220">
        <v>8</v>
      </c>
      <c r="Q60" s="220"/>
      <c r="R60" s="102">
        <f t="shared" si="3"/>
        <v>8</v>
      </c>
      <c r="S60" s="67"/>
      <c r="T60" s="67">
        <v>8</v>
      </c>
      <c r="U60" s="67">
        <v>8</v>
      </c>
      <c r="V60" s="67">
        <v>9</v>
      </c>
      <c r="W60" s="67">
        <v>9</v>
      </c>
      <c r="X60" s="67"/>
      <c r="Y60" s="102">
        <f t="shared" si="4"/>
        <v>9</v>
      </c>
      <c r="Z60" s="67"/>
      <c r="AA60" s="220">
        <v>5</v>
      </c>
      <c r="AB60" s="220">
        <v>7</v>
      </c>
      <c r="AC60" s="41">
        <v>6</v>
      </c>
      <c r="AD60" s="220">
        <v>7</v>
      </c>
      <c r="AE60" s="220"/>
      <c r="AF60" s="102">
        <f t="shared" si="5"/>
        <v>7</v>
      </c>
      <c r="AG60" s="67"/>
      <c r="AH60" s="180"/>
      <c r="AI60" s="235"/>
      <c r="AJ60" s="161">
        <v>51</v>
      </c>
      <c r="AK60" s="67">
        <v>7</v>
      </c>
      <c r="AL60" s="67">
        <v>8</v>
      </c>
      <c r="AM60" s="67">
        <v>7</v>
      </c>
      <c r="AN60" s="67">
        <v>8</v>
      </c>
      <c r="AO60" s="67"/>
      <c r="AP60" s="102">
        <f t="shared" si="6"/>
        <v>8</v>
      </c>
      <c r="AQ60" s="67"/>
      <c r="AR60" s="67">
        <v>8</v>
      </c>
      <c r="AS60" s="67">
        <v>7</v>
      </c>
      <c r="AT60" s="67">
        <v>7</v>
      </c>
      <c r="AU60" s="67"/>
      <c r="AV60" s="102">
        <f t="shared" si="7"/>
        <v>7</v>
      </c>
      <c r="AW60" s="67"/>
      <c r="AX60" s="220">
        <v>7</v>
      </c>
      <c r="AY60" s="220">
        <v>6</v>
      </c>
      <c r="AZ60" s="41">
        <v>7</v>
      </c>
      <c r="BA60" s="41">
        <v>8</v>
      </c>
      <c r="BB60" s="220">
        <v>7</v>
      </c>
      <c r="BC60" s="220"/>
      <c r="BD60" s="102">
        <f t="shared" si="8"/>
        <v>7</v>
      </c>
      <c r="BE60" s="67"/>
      <c r="BF60" s="220">
        <v>6</v>
      </c>
      <c r="BG60" s="41">
        <v>6</v>
      </c>
      <c r="BH60" s="41">
        <v>7</v>
      </c>
      <c r="BI60" s="41">
        <v>7</v>
      </c>
      <c r="BJ60" s="220">
        <v>7</v>
      </c>
      <c r="BK60" s="220"/>
      <c r="BL60" s="102">
        <f t="shared" si="12"/>
        <v>7</v>
      </c>
      <c r="BM60" s="102"/>
      <c r="BN60" s="256">
        <f t="shared" si="9"/>
        <v>7.44</v>
      </c>
      <c r="BO60" s="256">
        <f t="shared" si="13"/>
        <v>7.44</v>
      </c>
      <c r="BP60" s="69" t="str">
        <f t="shared" si="1"/>
        <v>Kh¸</v>
      </c>
      <c r="BQ60" s="262"/>
      <c r="BS60" s="328">
        <f t="shared" si="11"/>
        <v>186</v>
      </c>
      <c r="BT60" s="359"/>
      <c r="BU60">
        <v>186</v>
      </c>
      <c r="BV60" s="329"/>
    </row>
    <row r="61" spans="1:74" ht="12.75">
      <c r="A61" s="166">
        <v>52</v>
      </c>
      <c r="B61" s="162">
        <v>52</v>
      </c>
      <c r="C61" s="227" t="s">
        <v>13</v>
      </c>
      <c r="D61" s="228" t="s">
        <v>43</v>
      </c>
      <c r="E61" s="222"/>
      <c r="F61" s="223">
        <v>6</v>
      </c>
      <c r="G61" s="223">
        <v>7</v>
      </c>
      <c r="H61" s="223">
        <v>8</v>
      </c>
      <c r="I61" s="223">
        <v>7</v>
      </c>
      <c r="J61" s="223">
        <v>9</v>
      </c>
      <c r="K61" s="223"/>
      <c r="L61" s="103">
        <f t="shared" si="2"/>
        <v>8</v>
      </c>
      <c r="M61" s="71"/>
      <c r="N61" s="51">
        <v>6</v>
      </c>
      <c r="O61" s="51">
        <v>10</v>
      </c>
      <c r="P61" s="223">
        <v>9</v>
      </c>
      <c r="Q61" s="223"/>
      <c r="R61" s="103">
        <f t="shared" si="3"/>
        <v>9</v>
      </c>
      <c r="S61" s="71"/>
      <c r="T61" s="71">
        <v>7</v>
      </c>
      <c r="U61" s="71">
        <v>7</v>
      </c>
      <c r="V61" s="71">
        <v>8</v>
      </c>
      <c r="W61" s="71">
        <v>8</v>
      </c>
      <c r="X61" s="71"/>
      <c r="Y61" s="103">
        <f t="shared" si="4"/>
        <v>8</v>
      </c>
      <c r="Z61" s="71"/>
      <c r="AA61" s="223">
        <v>6</v>
      </c>
      <c r="AB61" s="223">
        <v>6</v>
      </c>
      <c r="AC61" s="51">
        <v>7</v>
      </c>
      <c r="AD61" s="223">
        <v>6</v>
      </c>
      <c r="AE61" s="223"/>
      <c r="AF61" s="103">
        <f t="shared" si="5"/>
        <v>6</v>
      </c>
      <c r="AG61" s="71"/>
      <c r="AH61" s="180"/>
      <c r="AI61" s="235"/>
      <c r="AJ61" s="162">
        <v>52</v>
      </c>
      <c r="AK61" s="71">
        <v>8</v>
      </c>
      <c r="AL61" s="71">
        <v>8</v>
      </c>
      <c r="AM61" s="71">
        <v>7</v>
      </c>
      <c r="AN61" s="71">
        <v>8</v>
      </c>
      <c r="AO61" s="71"/>
      <c r="AP61" s="103">
        <f t="shared" si="6"/>
        <v>8</v>
      </c>
      <c r="AQ61" s="71"/>
      <c r="AR61" s="71">
        <v>8</v>
      </c>
      <c r="AS61" s="71">
        <v>8</v>
      </c>
      <c r="AT61" s="71">
        <v>8</v>
      </c>
      <c r="AU61" s="71"/>
      <c r="AV61" s="103">
        <f t="shared" si="7"/>
        <v>8</v>
      </c>
      <c r="AW61" s="71"/>
      <c r="AX61" s="223">
        <v>7</v>
      </c>
      <c r="AY61" s="223">
        <v>7</v>
      </c>
      <c r="AZ61" s="51">
        <v>8</v>
      </c>
      <c r="BA61" s="51">
        <v>8</v>
      </c>
      <c r="BB61" s="223">
        <v>9</v>
      </c>
      <c r="BC61" s="223"/>
      <c r="BD61" s="103">
        <f t="shared" si="8"/>
        <v>9</v>
      </c>
      <c r="BE61" s="71"/>
      <c r="BF61" s="223">
        <v>7</v>
      </c>
      <c r="BG61" s="51">
        <v>7</v>
      </c>
      <c r="BH61" s="51">
        <v>6</v>
      </c>
      <c r="BI61" s="51">
        <v>6</v>
      </c>
      <c r="BJ61" s="223">
        <v>7</v>
      </c>
      <c r="BK61" s="223"/>
      <c r="BL61" s="103">
        <f t="shared" si="12"/>
        <v>7</v>
      </c>
      <c r="BM61" s="103"/>
      <c r="BN61" s="260">
        <f t="shared" si="9"/>
        <v>7.84</v>
      </c>
      <c r="BO61" s="260">
        <f t="shared" si="13"/>
        <v>7.84</v>
      </c>
      <c r="BP61" s="73" t="str">
        <f t="shared" si="1"/>
        <v>Kh¸</v>
      </c>
      <c r="BQ61" s="262"/>
      <c r="BS61" s="328">
        <f t="shared" si="11"/>
        <v>196</v>
      </c>
      <c r="BT61" s="359"/>
      <c r="BU61">
        <v>196</v>
      </c>
      <c r="BV61" s="329"/>
    </row>
    <row r="62" spans="4:68" ht="12.75">
      <c r="D62" s="32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236"/>
      <c r="AI62" s="236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</row>
    <row r="63" spans="3:68" ht="15">
      <c r="C63" s="27"/>
      <c r="D63" s="27"/>
      <c r="E63" s="27"/>
      <c r="F63" s="621"/>
      <c r="G63" s="621"/>
      <c r="H63" s="27"/>
      <c r="I63" s="622"/>
      <c r="J63" s="622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236"/>
      <c r="AI63" s="236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</row>
    <row r="64" spans="3:67" ht="18">
      <c r="C64" s="27"/>
      <c r="D64" s="27"/>
      <c r="E64" s="27"/>
      <c r="F64" s="621"/>
      <c r="G64" s="621"/>
      <c r="H64" s="27"/>
      <c r="I64" s="622"/>
      <c r="J64" s="622"/>
      <c r="AP64" s="27" t="s">
        <v>60</v>
      </c>
      <c r="AQ64" s="27"/>
      <c r="AR64" s="27"/>
      <c r="AS64" s="621" t="str">
        <f>"("&amp;COUNTIF(BP7:BP61,"XS")&amp;"/52)"</f>
        <v>(0/52)</v>
      </c>
      <c r="AT64" s="621"/>
      <c r="AU64" s="27"/>
      <c r="AV64" s="622">
        <f>COUNTIF(BP7:BP61,"XS")/52</f>
        <v>0</v>
      </c>
      <c r="AW64" s="622"/>
      <c r="AZ64" s="254" t="s">
        <v>270</v>
      </c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 t="s">
        <v>271</v>
      </c>
      <c r="BL64" s="254"/>
      <c r="BM64" s="254"/>
      <c r="BN64" s="254"/>
      <c r="BO64" s="254"/>
    </row>
    <row r="65" spans="3:67" ht="18">
      <c r="C65" s="27"/>
      <c r="D65" s="27"/>
      <c r="E65" s="27"/>
      <c r="F65" s="621"/>
      <c r="G65" s="621"/>
      <c r="H65" s="27"/>
      <c r="I65" s="622"/>
      <c r="J65" s="622"/>
      <c r="AP65" s="27" t="s">
        <v>272</v>
      </c>
      <c r="AQ65" s="27"/>
      <c r="AR65" s="27"/>
      <c r="AS65" s="621" t="str">
        <f>"("&amp;COUNTIF(BP7:BP61,"Giái")&amp;"/52)"</f>
        <v>(11/52)</v>
      </c>
      <c r="AT65" s="621"/>
      <c r="AU65" s="27"/>
      <c r="AV65" s="622">
        <f>COUNTIF(BP7:BP61,"Giái")/52</f>
        <v>0.21153846153846154</v>
      </c>
      <c r="AW65" s="622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</row>
    <row r="66" spans="3:67" ht="18">
      <c r="C66" s="27"/>
      <c r="D66" s="27"/>
      <c r="E66" s="27"/>
      <c r="F66" s="621"/>
      <c r="G66" s="621"/>
      <c r="H66" s="27"/>
      <c r="I66" s="619"/>
      <c r="J66" s="620"/>
      <c r="AP66" s="27" t="s">
        <v>62</v>
      </c>
      <c r="AQ66" s="27"/>
      <c r="AR66" s="27"/>
      <c r="AS66" s="621" t="str">
        <f>"("&amp;COUNTIF(BP7:BP61,"Kh¸")&amp;"/52)"</f>
        <v>(41/52)</v>
      </c>
      <c r="AT66" s="621"/>
      <c r="AU66" s="27"/>
      <c r="AV66" s="622">
        <f>COUNTIF(BP7:BP61,"Kh¸")/52</f>
        <v>0.7884615384615384</v>
      </c>
      <c r="AW66" s="622"/>
      <c r="AZ66" s="254"/>
      <c r="BA66" s="254"/>
      <c r="BB66" s="254"/>
      <c r="BC66" s="254"/>
      <c r="BD66" s="254"/>
      <c r="BE66" s="254"/>
      <c r="BF66" s="254"/>
      <c r="BG66" s="254"/>
      <c r="BH66" s="254"/>
      <c r="BI66" s="254"/>
      <c r="BJ66" s="254"/>
      <c r="BK66" s="254"/>
      <c r="BL66" s="254"/>
      <c r="BM66" s="254"/>
      <c r="BN66" s="254"/>
      <c r="BO66" s="254"/>
    </row>
    <row r="67" spans="3:67" ht="18">
      <c r="C67" s="27"/>
      <c r="D67" s="27"/>
      <c r="E67" s="27"/>
      <c r="F67" s="621"/>
      <c r="G67" s="621"/>
      <c r="H67" s="27"/>
      <c r="I67" s="619"/>
      <c r="J67" s="620"/>
      <c r="AP67" s="27" t="s">
        <v>63</v>
      </c>
      <c r="AQ67" s="27"/>
      <c r="AR67" s="27"/>
      <c r="AS67" s="621" t="str">
        <f>"("&amp;COUNTIF(BP7:BP61,"TBK")&amp;"/52)"</f>
        <v>(0/52)</v>
      </c>
      <c r="AT67" s="621"/>
      <c r="AU67" s="27"/>
      <c r="AV67" s="622">
        <f>COUNTIF(BP7:BP61,"TBK")/52</f>
        <v>0</v>
      </c>
      <c r="AW67" s="622"/>
      <c r="AZ67" s="254"/>
      <c r="BA67" s="254"/>
      <c r="BB67" s="254"/>
      <c r="BC67" s="254"/>
      <c r="BD67" s="254"/>
      <c r="BE67" s="254"/>
      <c r="BF67" s="254"/>
      <c r="BG67" s="254"/>
      <c r="BH67" s="254"/>
      <c r="BI67" s="254"/>
      <c r="BJ67" s="254"/>
      <c r="BK67" s="254"/>
      <c r="BL67" s="254"/>
      <c r="BM67" s="254"/>
      <c r="BN67" s="254"/>
      <c r="BO67" s="254"/>
    </row>
    <row r="68" spans="3:67" ht="18">
      <c r="C68" s="27"/>
      <c r="D68" s="27"/>
      <c r="E68" s="27"/>
      <c r="F68" s="621"/>
      <c r="G68" s="621"/>
      <c r="H68" s="27"/>
      <c r="I68" s="619"/>
      <c r="J68" s="620"/>
      <c r="AP68" s="27" t="s">
        <v>64</v>
      </c>
      <c r="AQ68" s="27"/>
      <c r="AR68" s="27"/>
      <c r="AS68" s="621" t="str">
        <f>"("&amp;COUNTIF(BP7:BP61,"TB")&amp;"/52)"</f>
        <v>(0/52)</v>
      </c>
      <c r="AT68" s="621"/>
      <c r="AU68" s="27"/>
      <c r="AV68" s="619">
        <f>COUNTIF(BP7:BP61,"TB")/52</f>
        <v>0</v>
      </c>
      <c r="AW68" s="620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</row>
    <row r="69" spans="42:67" ht="18">
      <c r="AP69" s="27" t="s">
        <v>65</v>
      </c>
      <c r="AQ69" s="27"/>
      <c r="AR69" s="27"/>
      <c r="AS69" s="621" t="str">
        <f>"("&amp;COUNTIF(BP7:BP61,"Yếu")&amp;"/52)"</f>
        <v>(0/52)</v>
      </c>
      <c r="AT69" s="621"/>
      <c r="AU69" s="27"/>
      <c r="AV69" s="619">
        <f>COUNTIF(BP7:BP61,"YÕu")/52</f>
        <v>0</v>
      </c>
      <c r="AW69" s="620"/>
      <c r="AZ69" s="254" t="s">
        <v>269</v>
      </c>
      <c r="BA69" s="254"/>
      <c r="BB69" s="254"/>
      <c r="BC69" s="254"/>
      <c r="BD69" s="254"/>
      <c r="BE69" s="254"/>
      <c r="BF69" s="254"/>
      <c r="BG69" s="254"/>
      <c r="BH69" s="254"/>
      <c r="BI69" s="254"/>
      <c r="BJ69" s="254"/>
      <c r="BK69" s="254" t="s">
        <v>186</v>
      </c>
      <c r="BL69" s="254"/>
      <c r="BM69" s="254"/>
      <c r="BN69" s="254"/>
      <c r="BO69" s="254"/>
    </row>
    <row r="70" spans="42:49" ht="15">
      <c r="AP70" s="27" t="s">
        <v>66</v>
      </c>
      <c r="AQ70" s="27"/>
      <c r="AR70" s="27"/>
      <c r="AS70" s="621" t="str">
        <f>"("&amp;COUNTIF(BP7:BP61,"KÐm")&amp;"/52)"</f>
        <v>(0/52)</v>
      </c>
      <c r="AT70" s="621"/>
      <c r="AU70" s="27"/>
      <c r="AV70" s="619">
        <f>COUNTIF(BP7:BP61,"KÐm")/52</f>
        <v>0</v>
      </c>
      <c r="AW70" s="620"/>
    </row>
  </sheetData>
  <sheetProtection/>
  <autoFilter ref="A6:BX34"/>
  <mergeCells count="77">
    <mergeCell ref="C1:F1"/>
    <mergeCell ref="J1:AE1"/>
    <mergeCell ref="C2:E2"/>
    <mergeCell ref="J2:AE2"/>
    <mergeCell ref="F3:M3"/>
    <mergeCell ref="N3:S3"/>
    <mergeCell ref="AA3:AG3"/>
    <mergeCell ref="AK3:AQ3"/>
    <mergeCell ref="AR3:AW3"/>
    <mergeCell ref="F63:G63"/>
    <mergeCell ref="N4:S4"/>
    <mergeCell ref="AA4:AG4"/>
    <mergeCell ref="BN4:BO5"/>
    <mergeCell ref="BF5:BI5"/>
    <mergeCell ref="AR4:AW4"/>
    <mergeCell ref="AX3:BE3"/>
    <mergeCell ref="BF3:BM3"/>
    <mergeCell ref="BJ5:BK5"/>
    <mergeCell ref="BL5:BM5"/>
    <mergeCell ref="BF4:BM4"/>
    <mergeCell ref="BP4:BP5"/>
    <mergeCell ref="BN3:BO3"/>
    <mergeCell ref="A4:A6"/>
    <mergeCell ref="B4:B6"/>
    <mergeCell ref="C4:C6"/>
    <mergeCell ref="D4:D6"/>
    <mergeCell ref="F4:M4"/>
    <mergeCell ref="P5:Q5"/>
    <mergeCell ref="R5:S5"/>
    <mergeCell ref="AA5:AC5"/>
    <mergeCell ref="AD5:AE5"/>
    <mergeCell ref="F5:I5"/>
    <mergeCell ref="J5:K5"/>
    <mergeCell ref="L5:M5"/>
    <mergeCell ref="N5:O5"/>
    <mergeCell ref="T4:Z4"/>
    <mergeCell ref="AK5:AM5"/>
    <mergeCell ref="AN5:AO5"/>
    <mergeCell ref="AP5:AQ5"/>
    <mergeCell ref="AR5:AS5"/>
    <mergeCell ref="AX4:BE4"/>
    <mergeCell ref="AK4:AQ4"/>
    <mergeCell ref="AJ4:AJ6"/>
    <mergeCell ref="AV64:AW64"/>
    <mergeCell ref="AV65:AW65"/>
    <mergeCell ref="AF5:AG5"/>
    <mergeCell ref="AX5:BA5"/>
    <mergeCell ref="BB5:BC5"/>
    <mergeCell ref="I63:J63"/>
    <mergeCell ref="I64:J64"/>
    <mergeCell ref="I65:J65"/>
    <mergeCell ref="I66:J66"/>
    <mergeCell ref="BD5:BE5"/>
    <mergeCell ref="AT5:AU5"/>
    <mergeCell ref="AV5:AW5"/>
    <mergeCell ref="T5:V5"/>
    <mergeCell ref="W5:X5"/>
    <mergeCell ref="Y5:Z5"/>
    <mergeCell ref="F66:G66"/>
    <mergeCell ref="F67:G67"/>
    <mergeCell ref="F68:G68"/>
    <mergeCell ref="AS64:AT64"/>
    <mergeCell ref="AS65:AT65"/>
    <mergeCell ref="AS66:AT66"/>
    <mergeCell ref="I68:J68"/>
    <mergeCell ref="F65:G65"/>
    <mergeCell ref="I67:J67"/>
    <mergeCell ref="F64:G64"/>
    <mergeCell ref="AS69:AT69"/>
    <mergeCell ref="AV69:AW69"/>
    <mergeCell ref="AS70:AT70"/>
    <mergeCell ref="AV70:AW70"/>
    <mergeCell ref="AV66:AW66"/>
    <mergeCell ref="AS67:AT67"/>
    <mergeCell ref="AV67:AW67"/>
    <mergeCell ref="AS68:AT68"/>
    <mergeCell ref="AV68:AW68"/>
  </mergeCells>
  <printOptions/>
  <pageMargins left="0.75" right="0.75" top="1" bottom="1" header="0.5" footer="0.5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D75"/>
  <sheetViews>
    <sheetView zoomScalePageLayoutView="0" workbookViewId="0" topLeftCell="A109">
      <selection activeCell="CB71" sqref="CB71"/>
    </sheetView>
  </sheetViews>
  <sheetFormatPr defaultColWidth="3.75390625" defaultRowHeight="12.75"/>
  <cols>
    <col min="1" max="1" width="6.375" style="0" customWidth="1"/>
    <col min="2" max="2" width="3.75390625" style="0" customWidth="1"/>
    <col min="3" max="3" width="5.625" style="0" customWidth="1"/>
    <col min="4" max="4" width="20.625" style="0" customWidth="1"/>
    <col min="5" max="5" width="9.00390625" style="0" customWidth="1"/>
    <col min="6" max="6" width="10.75390625" style="0" customWidth="1"/>
    <col min="7" max="26" width="3.125" style="0" hidden="1" customWidth="1"/>
    <col min="27" max="27" width="2.00390625" style="0" hidden="1" customWidth="1"/>
    <col min="28" max="54" width="3.125" style="0" hidden="1" customWidth="1"/>
    <col min="55" max="55" width="1.875" style="0" hidden="1" customWidth="1"/>
    <col min="56" max="67" width="3.125" style="0" hidden="1" customWidth="1"/>
    <col min="68" max="68" width="3.875" style="0" hidden="1" customWidth="1"/>
    <col min="69" max="69" width="4.625" style="0" hidden="1" customWidth="1"/>
    <col min="70" max="70" width="4.375" style="0" hidden="1" customWidth="1"/>
    <col min="71" max="71" width="3.75390625" style="0" hidden="1" customWidth="1"/>
    <col min="72" max="72" width="5.125" style="0" hidden="1" customWidth="1"/>
    <col min="73" max="74" width="3.75390625" style="0" hidden="1" customWidth="1"/>
    <col min="75" max="78" width="7.375" style="0" customWidth="1"/>
    <col min="79" max="79" width="13.625" style="0" customWidth="1"/>
    <col min="80" max="80" width="6.375" style="0" customWidth="1"/>
  </cols>
  <sheetData>
    <row r="1" spans="3:26" s="115" customFormat="1" ht="16.5">
      <c r="C1" s="1"/>
      <c r="D1" s="649" t="s">
        <v>0</v>
      </c>
      <c r="E1" s="650"/>
      <c r="F1" s="650"/>
      <c r="G1" s="650"/>
      <c r="K1" s="649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</row>
    <row r="2" spans="3:26" s="115" customFormat="1" ht="15.75">
      <c r="C2" s="1"/>
      <c r="D2" s="651" t="s">
        <v>1</v>
      </c>
      <c r="E2" s="621"/>
      <c r="F2" s="621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</row>
    <row r="3" spans="3:26" s="115" customFormat="1" ht="17.25">
      <c r="C3" s="1"/>
      <c r="D3" s="374" t="s">
        <v>496</v>
      </c>
      <c r="E3" s="438"/>
      <c r="F3" s="438"/>
      <c r="K3" s="378"/>
      <c r="L3" s="378"/>
      <c r="M3" s="378"/>
      <c r="N3" s="381" t="s">
        <v>497</v>
      </c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3:26" s="115" customFormat="1" ht="15.75">
      <c r="C4" s="381" t="s">
        <v>498</v>
      </c>
      <c r="D4" s="438"/>
      <c r="E4" s="438"/>
      <c r="F4" s="43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</row>
    <row r="5" spans="2:79" s="402" customFormat="1" ht="24.75" customHeight="1">
      <c r="B5" s="636" t="s">
        <v>2</v>
      </c>
      <c r="C5" s="636" t="s">
        <v>52</v>
      </c>
      <c r="D5" s="639" t="s">
        <v>53</v>
      </c>
      <c r="E5" s="642" t="s">
        <v>5</v>
      </c>
      <c r="F5" s="664" t="s">
        <v>6</v>
      </c>
      <c r="G5" s="645" t="s">
        <v>281</v>
      </c>
      <c r="H5" s="646"/>
      <c r="I5" s="646"/>
      <c r="J5" s="646"/>
      <c r="K5" s="646"/>
      <c r="L5" s="646"/>
      <c r="M5" s="646"/>
      <c r="N5" s="647"/>
      <c r="O5" s="646" t="s">
        <v>275</v>
      </c>
      <c r="P5" s="646"/>
      <c r="Q5" s="646"/>
      <c r="R5" s="646"/>
      <c r="S5" s="646"/>
      <c r="T5" s="646"/>
      <c r="U5" s="647"/>
      <c r="V5" s="633" t="s">
        <v>274</v>
      </c>
      <c r="W5" s="633"/>
      <c r="X5" s="633"/>
      <c r="Y5" s="633"/>
      <c r="Z5" s="633"/>
      <c r="AA5" s="633"/>
      <c r="AB5" s="648"/>
      <c r="AC5" s="633" t="s">
        <v>282</v>
      </c>
      <c r="AD5" s="633"/>
      <c r="AE5" s="633"/>
      <c r="AF5" s="633"/>
      <c r="AG5" s="633"/>
      <c r="AH5" s="633"/>
      <c r="AI5" s="633" t="s">
        <v>276</v>
      </c>
      <c r="AJ5" s="633"/>
      <c r="AK5" s="633"/>
      <c r="AL5" s="633"/>
      <c r="AM5" s="633"/>
      <c r="AN5" s="648"/>
      <c r="AO5" s="633" t="s">
        <v>277</v>
      </c>
      <c r="AP5" s="633"/>
      <c r="AQ5" s="633"/>
      <c r="AR5" s="633"/>
      <c r="AS5" s="633"/>
      <c r="AT5" s="648"/>
      <c r="AU5" s="635" t="s">
        <v>278</v>
      </c>
      <c r="AV5" s="633"/>
      <c r="AW5" s="633"/>
      <c r="AX5" s="633"/>
      <c r="AY5" s="633"/>
      <c r="AZ5" s="633"/>
      <c r="BA5" s="648"/>
      <c r="BB5" s="635" t="s">
        <v>279</v>
      </c>
      <c r="BC5" s="633"/>
      <c r="BD5" s="633"/>
      <c r="BE5" s="633"/>
      <c r="BF5" s="633"/>
      <c r="BG5" s="633"/>
      <c r="BH5" s="648"/>
      <c r="BI5" s="635" t="s">
        <v>280</v>
      </c>
      <c r="BJ5" s="633"/>
      <c r="BK5" s="633"/>
      <c r="BL5" s="633"/>
      <c r="BM5" s="633"/>
      <c r="BN5" s="633"/>
      <c r="BO5" s="648"/>
      <c r="BP5" s="636" t="s">
        <v>454</v>
      </c>
      <c r="BQ5" s="636" t="s">
        <v>455</v>
      </c>
      <c r="BR5" s="652" t="s">
        <v>54</v>
      </c>
      <c r="BS5" s="652"/>
      <c r="BT5" s="652" t="s">
        <v>55</v>
      </c>
      <c r="BW5" s="654" t="s">
        <v>491</v>
      </c>
      <c r="BX5" s="654" t="s">
        <v>492</v>
      </c>
      <c r="BY5" s="654" t="s">
        <v>493</v>
      </c>
      <c r="BZ5" s="657" t="s">
        <v>177</v>
      </c>
      <c r="CA5" s="657" t="s">
        <v>500</v>
      </c>
    </row>
    <row r="6" spans="2:79" s="402" customFormat="1" ht="21.75" customHeight="1">
      <c r="B6" s="637"/>
      <c r="C6" s="637"/>
      <c r="D6" s="640"/>
      <c r="E6" s="643"/>
      <c r="F6" s="665"/>
      <c r="G6" s="635" t="s">
        <v>47</v>
      </c>
      <c r="H6" s="633"/>
      <c r="I6" s="633"/>
      <c r="J6" s="633"/>
      <c r="K6" s="628" t="s">
        <v>48</v>
      </c>
      <c r="L6" s="629"/>
      <c r="M6" s="628" t="s">
        <v>49</v>
      </c>
      <c r="N6" s="629"/>
      <c r="O6" s="633" t="s">
        <v>47</v>
      </c>
      <c r="P6" s="633"/>
      <c r="Q6" s="633"/>
      <c r="R6" s="628" t="s">
        <v>48</v>
      </c>
      <c r="S6" s="629"/>
      <c r="T6" s="628" t="s">
        <v>49</v>
      </c>
      <c r="U6" s="629"/>
      <c r="V6" s="633" t="s">
        <v>47</v>
      </c>
      <c r="W6" s="633"/>
      <c r="X6" s="633"/>
      <c r="Y6" s="628" t="s">
        <v>48</v>
      </c>
      <c r="Z6" s="629"/>
      <c r="AA6" s="628" t="s">
        <v>49</v>
      </c>
      <c r="AB6" s="629"/>
      <c r="AC6" s="633" t="s">
        <v>47</v>
      </c>
      <c r="AD6" s="633"/>
      <c r="AE6" s="628" t="s">
        <v>48</v>
      </c>
      <c r="AF6" s="629"/>
      <c r="AG6" s="628" t="s">
        <v>49</v>
      </c>
      <c r="AH6" s="634"/>
      <c r="AI6" s="633" t="s">
        <v>47</v>
      </c>
      <c r="AJ6" s="633"/>
      <c r="AK6" s="628" t="s">
        <v>48</v>
      </c>
      <c r="AL6" s="629"/>
      <c r="AM6" s="628" t="s">
        <v>49</v>
      </c>
      <c r="AN6" s="629"/>
      <c r="AO6" s="633" t="s">
        <v>47</v>
      </c>
      <c r="AP6" s="633"/>
      <c r="AQ6" s="628" t="s">
        <v>48</v>
      </c>
      <c r="AR6" s="629"/>
      <c r="AS6" s="628" t="s">
        <v>49</v>
      </c>
      <c r="AT6" s="629"/>
      <c r="AU6" s="628" t="s">
        <v>47</v>
      </c>
      <c r="AV6" s="634"/>
      <c r="AW6" s="634"/>
      <c r="AX6" s="628" t="s">
        <v>48</v>
      </c>
      <c r="AY6" s="629"/>
      <c r="AZ6" s="628" t="s">
        <v>49</v>
      </c>
      <c r="BA6" s="629"/>
      <c r="BB6" s="628" t="s">
        <v>47</v>
      </c>
      <c r="BC6" s="634"/>
      <c r="BD6" s="634"/>
      <c r="BE6" s="628" t="s">
        <v>48</v>
      </c>
      <c r="BF6" s="629"/>
      <c r="BG6" s="628" t="s">
        <v>49</v>
      </c>
      <c r="BH6" s="629"/>
      <c r="BI6" s="628" t="s">
        <v>47</v>
      </c>
      <c r="BJ6" s="634"/>
      <c r="BK6" s="634"/>
      <c r="BL6" s="628" t="s">
        <v>48</v>
      </c>
      <c r="BM6" s="629"/>
      <c r="BN6" s="628" t="s">
        <v>49</v>
      </c>
      <c r="BO6" s="629"/>
      <c r="BP6" s="637"/>
      <c r="BQ6" s="637"/>
      <c r="BR6" s="653"/>
      <c r="BS6" s="653"/>
      <c r="BT6" s="660"/>
      <c r="BW6" s="655"/>
      <c r="BX6" s="655"/>
      <c r="BY6" s="655"/>
      <c r="BZ6" s="658"/>
      <c r="CA6" s="658"/>
    </row>
    <row r="7" spans="2:82" s="402" customFormat="1" ht="15.75">
      <c r="B7" s="638"/>
      <c r="C7" s="638"/>
      <c r="D7" s="641"/>
      <c r="E7" s="644"/>
      <c r="F7" s="666"/>
      <c r="G7" s="467" t="s">
        <v>44</v>
      </c>
      <c r="H7" s="468" t="s">
        <v>45</v>
      </c>
      <c r="I7" s="467" t="s">
        <v>46</v>
      </c>
      <c r="J7" s="467" t="s">
        <v>51</v>
      </c>
      <c r="K7" s="467" t="s">
        <v>44</v>
      </c>
      <c r="L7" s="468" t="s">
        <v>45</v>
      </c>
      <c r="M7" s="467" t="s">
        <v>44</v>
      </c>
      <c r="N7" s="468" t="s">
        <v>45</v>
      </c>
      <c r="O7" s="467" t="s">
        <v>44</v>
      </c>
      <c r="P7" s="468" t="s">
        <v>45</v>
      </c>
      <c r="Q7" s="467" t="s">
        <v>46</v>
      </c>
      <c r="R7" s="467" t="s">
        <v>44</v>
      </c>
      <c r="S7" s="468" t="s">
        <v>45</v>
      </c>
      <c r="T7" s="467" t="s">
        <v>44</v>
      </c>
      <c r="U7" s="468" t="s">
        <v>45</v>
      </c>
      <c r="V7" s="468" t="s">
        <v>44</v>
      </c>
      <c r="W7" s="467" t="s">
        <v>45</v>
      </c>
      <c r="X7" s="467" t="s">
        <v>46</v>
      </c>
      <c r="Y7" s="467" t="s">
        <v>44</v>
      </c>
      <c r="Z7" s="468" t="s">
        <v>45</v>
      </c>
      <c r="AA7" s="467" t="s">
        <v>44</v>
      </c>
      <c r="AB7" s="468" t="s">
        <v>45</v>
      </c>
      <c r="AC7" s="468" t="s">
        <v>44</v>
      </c>
      <c r="AD7" s="467" t="s">
        <v>45</v>
      </c>
      <c r="AE7" s="467" t="s">
        <v>44</v>
      </c>
      <c r="AF7" s="468" t="s">
        <v>45</v>
      </c>
      <c r="AG7" s="467" t="s">
        <v>44</v>
      </c>
      <c r="AH7" s="469" t="s">
        <v>45</v>
      </c>
      <c r="AI7" s="470" t="s">
        <v>44</v>
      </c>
      <c r="AJ7" s="471" t="s">
        <v>45</v>
      </c>
      <c r="AK7" s="467" t="s">
        <v>44</v>
      </c>
      <c r="AL7" s="468" t="s">
        <v>45</v>
      </c>
      <c r="AM7" s="467" t="s">
        <v>44</v>
      </c>
      <c r="AN7" s="468" t="s">
        <v>45</v>
      </c>
      <c r="AO7" s="468" t="s">
        <v>44</v>
      </c>
      <c r="AP7" s="467" t="s">
        <v>45</v>
      </c>
      <c r="AQ7" s="467" t="s">
        <v>44</v>
      </c>
      <c r="AR7" s="468" t="s">
        <v>45</v>
      </c>
      <c r="AS7" s="467"/>
      <c r="AT7" s="468" t="s">
        <v>45</v>
      </c>
      <c r="AU7" s="467" t="s">
        <v>44</v>
      </c>
      <c r="AV7" s="468" t="s">
        <v>45</v>
      </c>
      <c r="AW7" s="467" t="s">
        <v>46</v>
      </c>
      <c r="AX7" s="467" t="s">
        <v>44</v>
      </c>
      <c r="AY7" s="468" t="s">
        <v>45</v>
      </c>
      <c r="AZ7" s="467" t="s">
        <v>44</v>
      </c>
      <c r="BA7" s="468" t="s">
        <v>45</v>
      </c>
      <c r="BB7" s="467" t="s">
        <v>44</v>
      </c>
      <c r="BC7" s="468" t="s">
        <v>45</v>
      </c>
      <c r="BD7" s="467" t="s">
        <v>46</v>
      </c>
      <c r="BE7" s="467" t="s">
        <v>44</v>
      </c>
      <c r="BF7" s="468" t="s">
        <v>45</v>
      </c>
      <c r="BG7" s="467" t="s">
        <v>44</v>
      </c>
      <c r="BH7" s="468" t="s">
        <v>45</v>
      </c>
      <c r="BI7" s="467" t="s">
        <v>44</v>
      </c>
      <c r="BJ7" s="468" t="s">
        <v>45</v>
      </c>
      <c r="BK7" s="467" t="s">
        <v>46</v>
      </c>
      <c r="BL7" s="467" t="s">
        <v>44</v>
      </c>
      <c r="BM7" s="468" t="s">
        <v>45</v>
      </c>
      <c r="BN7" s="467" t="s">
        <v>44</v>
      </c>
      <c r="BO7" s="468" t="s">
        <v>45</v>
      </c>
      <c r="BP7" s="638"/>
      <c r="BQ7" s="638"/>
      <c r="BR7" s="472" t="s">
        <v>44</v>
      </c>
      <c r="BS7" s="472"/>
      <c r="BT7" s="472"/>
      <c r="BW7" s="656"/>
      <c r="BX7" s="656"/>
      <c r="BY7" s="656"/>
      <c r="BZ7" s="659"/>
      <c r="CA7" s="659"/>
      <c r="CD7" s="402" t="s">
        <v>284</v>
      </c>
    </row>
    <row r="8" spans="2:79" ht="15" customHeight="1">
      <c r="B8" s="13">
        <v>1</v>
      </c>
      <c r="C8" s="14">
        <v>1</v>
      </c>
      <c r="D8" s="15" t="s">
        <v>23</v>
      </c>
      <c r="E8" s="323" t="s">
        <v>67</v>
      </c>
      <c r="F8" s="441" t="s">
        <v>298</v>
      </c>
      <c r="G8" s="277">
        <v>8</v>
      </c>
      <c r="H8" s="277">
        <v>8</v>
      </c>
      <c r="I8" s="58">
        <v>7</v>
      </c>
      <c r="J8" s="58">
        <v>7</v>
      </c>
      <c r="K8" s="271">
        <v>2</v>
      </c>
      <c r="L8" s="58">
        <v>5</v>
      </c>
      <c r="M8" s="272">
        <f aca="true" t="shared" si="0" ref="M8:M33">ROUND(SUM(G8:J8)/4*0.3+K8*0.7,0)</f>
        <v>4</v>
      </c>
      <c r="N8" s="272">
        <f>ROUND(SUM(G8:J8)/4*0.3+L8*0.7,0)</f>
        <v>6</v>
      </c>
      <c r="O8" s="60">
        <v>7</v>
      </c>
      <c r="P8" s="60">
        <v>5</v>
      </c>
      <c r="Q8" s="60">
        <v>8</v>
      </c>
      <c r="R8" s="58">
        <v>7</v>
      </c>
      <c r="S8" s="61"/>
      <c r="T8" s="272">
        <f aca="true" t="shared" si="1" ref="T8:T33">ROUND(SUM(O8:Q8)/3*0.3+R8*0.7,0)</f>
        <v>7</v>
      </c>
      <c r="U8" s="59"/>
      <c r="V8" s="58">
        <v>6</v>
      </c>
      <c r="W8" s="58">
        <v>7</v>
      </c>
      <c r="X8" s="60">
        <v>7</v>
      </c>
      <c r="Y8" s="58">
        <v>8</v>
      </c>
      <c r="Z8" s="58"/>
      <c r="AA8" s="272">
        <f aca="true" t="shared" si="2" ref="AA8:AA33">ROUND(SUM(V8:X8)/3*0.3+Y8*0.7,0)</f>
        <v>8</v>
      </c>
      <c r="AB8" s="59"/>
      <c r="AC8" s="59">
        <v>8</v>
      </c>
      <c r="AD8" s="59">
        <v>8</v>
      </c>
      <c r="AE8" s="59">
        <v>8</v>
      </c>
      <c r="AF8" s="59"/>
      <c r="AG8" s="272">
        <f aca="true" t="shared" si="3" ref="AG8:AG33">ROUND(SUM(AC8:AD8)/2*0.3+AE8*0.7,0)</f>
        <v>8</v>
      </c>
      <c r="AH8" s="284"/>
      <c r="AI8" s="286">
        <v>7</v>
      </c>
      <c r="AJ8" s="59">
        <v>7</v>
      </c>
      <c r="AK8" s="59">
        <v>8</v>
      </c>
      <c r="AL8" s="59"/>
      <c r="AM8" s="272">
        <f aca="true" t="shared" si="4" ref="AM8:AM33">ROUND(SUM(AI8:AJ8)/2*0.3+AK8*0.7,0)</f>
        <v>8</v>
      </c>
      <c r="AN8" s="59"/>
      <c r="AO8" s="58">
        <v>8</v>
      </c>
      <c r="AP8" s="60">
        <v>8</v>
      </c>
      <c r="AQ8" s="58">
        <v>8</v>
      </c>
      <c r="AR8" s="58"/>
      <c r="AS8" s="272">
        <f aca="true" t="shared" si="5" ref="AS8:AS33">ROUND(SUM(AO8:AP8)/2*0.3+AQ8*0.7,0)</f>
        <v>8</v>
      </c>
      <c r="AT8" s="59"/>
      <c r="AU8" s="58">
        <v>7</v>
      </c>
      <c r="AV8" s="58">
        <v>6</v>
      </c>
      <c r="AW8" s="60">
        <v>7</v>
      </c>
      <c r="AX8" s="58">
        <v>7</v>
      </c>
      <c r="AY8" s="58"/>
      <c r="AZ8" s="272">
        <f aca="true" t="shared" si="6" ref="AZ8:AZ33">ROUND(SUM(AU8:AW8)/3*0.3+AX8*0.7,0)</f>
        <v>7</v>
      </c>
      <c r="BA8" s="59"/>
      <c r="BB8" s="58">
        <v>8</v>
      </c>
      <c r="BC8" s="60">
        <v>8</v>
      </c>
      <c r="BD8" s="60">
        <v>9</v>
      </c>
      <c r="BE8" s="58">
        <v>7</v>
      </c>
      <c r="BF8" s="58"/>
      <c r="BG8" s="272">
        <f aca="true" t="shared" si="7" ref="BG8:BG33">ROUND(SUM(BB8:BD8)/3*0.3+BE8*0.7,0)</f>
        <v>7</v>
      </c>
      <c r="BH8" s="61"/>
      <c r="BI8" s="58">
        <v>7</v>
      </c>
      <c r="BJ8" s="60">
        <v>7</v>
      </c>
      <c r="BK8" s="60">
        <v>7</v>
      </c>
      <c r="BL8" s="58">
        <v>6</v>
      </c>
      <c r="BM8" s="58"/>
      <c r="BN8" s="272">
        <f aca="true" t="shared" si="8" ref="BN8:BN33">ROUND(SUM(BI8:BK8)/3*0.3+BL8*0.7,0)</f>
        <v>6</v>
      </c>
      <c r="BO8" s="61"/>
      <c r="BP8" s="274">
        <v>10</v>
      </c>
      <c r="BQ8" s="274">
        <f aca="true" t="shared" si="9" ref="BQ8:BQ43">(MAX(M8:N8)*4+MAX(T8:U8)*3+AA8*3+AG8*2+AM8*2+AS8*2+AZ8*3+BG8*3+BN8*3+BP8*5)</f>
        <v>227</v>
      </c>
      <c r="BR8" s="280">
        <f aca="true" t="shared" si="10" ref="BR8:BR33">ROUND(BQ8/30,2)</f>
        <v>7.57</v>
      </c>
      <c r="BS8" s="63"/>
      <c r="BT8" s="69" t="str">
        <f aca="true" t="shared" si="11" ref="BT8:BT33">IF(BR8&gt;=8,"Giái",IF(BR8&gt;=7,"Kh¸",IF(BR8&gt;=6,"TBK",IF(BR8&gt;=5,"TB",IF(BR8&gt;=4,"YÕu",IF(BR8&lt;4,"KÐm"))))))</f>
        <v>Kh¸</v>
      </c>
      <c r="BW8" s="461">
        <v>188</v>
      </c>
      <c r="BX8" s="461">
        <v>227</v>
      </c>
      <c r="BY8" s="462">
        <f>(BW8+BX8)/55</f>
        <v>7.545454545454546</v>
      </c>
      <c r="BZ8" s="463" t="str">
        <f aca="true" t="shared" si="12" ref="BZ8:BZ33">IF(BY8&gt;=8,"Giái",IF(BY8&gt;=7,"Kh¸",IF(BY8&gt;=6,"TBK",IF(BY8&gt;=5,"TB",IF(BY8&gt;=4,"YÕu",IF(BY8&lt;4,"KÐm"))))))</f>
        <v>Kh¸</v>
      </c>
      <c r="CA8" s="463"/>
    </row>
    <row r="9" spans="2:79" ht="15" customHeight="1">
      <c r="B9" s="20">
        <v>2</v>
      </c>
      <c r="C9" s="21">
        <v>2</v>
      </c>
      <c r="D9" s="22" t="s">
        <v>68</v>
      </c>
      <c r="E9" s="324" t="s">
        <v>69</v>
      </c>
      <c r="F9" s="442" t="s">
        <v>299</v>
      </c>
      <c r="G9" s="278">
        <v>7</v>
      </c>
      <c r="H9" s="278">
        <v>8</v>
      </c>
      <c r="I9" s="42">
        <v>8</v>
      </c>
      <c r="J9" s="42">
        <v>7</v>
      </c>
      <c r="K9" s="42">
        <v>7</v>
      </c>
      <c r="L9" s="42"/>
      <c r="M9" s="272">
        <f t="shared" si="0"/>
        <v>7</v>
      </c>
      <c r="N9" s="67"/>
      <c r="O9" s="41">
        <v>6</v>
      </c>
      <c r="P9" s="41">
        <v>6</v>
      </c>
      <c r="Q9" s="41">
        <v>7</v>
      </c>
      <c r="R9" s="42">
        <v>6</v>
      </c>
      <c r="S9" s="42"/>
      <c r="T9" s="272">
        <f t="shared" si="1"/>
        <v>6</v>
      </c>
      <c r="U9" s="67"/>
      <c r="V9" s="42">
        <v>6</v>
      </c>
      <c r="W9" s="42">
        <v>6</v>
      </c>
      <c r="X9" s="41">
        <v>7</v>
      </c>
      <c r="Y9" s="42">
        <v>6</v>
      </c>
      <c r="Z9" s="42"/>
      <c r="AA9" s="272">
        <f t="shared" si="2"/>
        <v>6</v>
      </c>
      <c r="AB9" s="67"/>
      <c r="AC9" s="67">
        <v>8</v>
      </c>
      <c r="AD9" s="67">
        <v>9</v>
      </c>
      <c r="AE9" s="67">
        <v>6</v>
      </c>
      <c r="AF9" s="67"/>
      <c r="AG9" s="272">
        <f t="shared" si="3"/>
        <v>7</v>
      </c>
      <c r="AH9" s="169"/>
      <c r="AI9" s="174">
        <v>6</v>
      </c>
      <c r="AJ9" s="67">
        <v>7</v>
      </c>
      <c r="AK9" s="67">
        <v>5</v>
      </c>
      <c r="AL9" s="67"/>
      <c r="AM9" s="272">
        <f t="shared" si="4"/>
        <v>5</v>
      </c>
      <c r="AN9" s="67"/>
      <c r="AO9" s="42">
        <v>8</v>
      </c>
      <c r="AP9" s="41">
        <v>8</v>
      </c>
      <c r="AQ9" s="42">
        <v>7</v>
      </c>
      <c r="AR9" s="42"/>
      <c r="AS9" s="272">
        <f t="shared" si="5"/>
        <v>7</v>
      </c>
      <c r="AT9" s="67"/>
      <c r="AU9" s="42">
        <v>8</v>
      </c>
      <c r="AV9" s="42">
        <v>7</v>
      </c>
      <c r="AW9" s="41">
        <v>7</v>
      </c>
      <c r="AX9" s="42">
        <v>6</v>
      </c>
      <c r="AY9" s="42"/>
      <c r="AZ9" s="272">
        <f t="shared" si="6"/>
        <v>6</v>
      </c>
      <c r="BA9" s="67"/>
      <c r="BB9" s="42">
        <v>6</v>
      </c>
      <c r="BC9" s="41">
        <v>7</v>
      </c>
      <c r="BD9" s="41">
        <v>9</v>
      </c>
      <c r="BE9" s="42">
        <v>6</v>
      </c>
      <c r="BF9" s="42"/>
      <c r="BG9" s="272">
        <f t="shared" si="7"/>
        <v>6</v>
      </c>
      <c r="BH9" s="66"/>
      <c r="BI9" s="42">
        <v>6</v>
      </c>
      <c r="BJ9" s="41">
        <v>7</v>
      </c>
      <c r="BK9" s="41">
        <v>9</v>
      </c>
      <c r="BL9" s="42">
        <v>6</v>
      </c>
      <c r="BM9" s="42"/>
      <c r="BN9" s="272">
        <f t="shared" si="8"/>
        <v>6</v>
      </c>
      <c r="BO9" s="66"/>
      <c r="BP9" s="275">
        <v>10</v>
      </c>
      <c r="BQ9" s="275">
        <f t="shared" si="9"/>
        <v>206</v>
      </c>
      <c r="BR9" s="281">
        <f t="shared" si="10"/>
        <v>6.87</v>
      </c>
      <c r="BS9" s="41"/>
      <c r="BT9" s="69" t="str">
        <f t="shared" si="11"/>
        <v>TBK</v>
      </c>
      <c r="BW9" s="349">
        <v>192</v>
      </c>
      <c r="BX9" s="349">
        <v>206</v>
      </c>
      <c r="BY9" s="450">
        <f>(BW9+BX9)/55</f>
        <v>7.236363636363636</v>
      </c>
      <c r="BZ9" s="448" t="str">
        <f t="shared" si="12"/>
        <v>Kh¸</v>
      </c>
      <c r="CA9" s="448"/>
    </row>
    <row r="10" spans="2:79" ht="15" customHeight="1">
      <c r="B10" s="20">
        <v>3</v>
      </c>
      <c r="C10" s="21">
        <v>3</v>
      </c>
      <c r="D10" s="22" t="s">
        <v>30</v>
      </c>
      <c r="E10" s="324" t="s">
        <v>22</v>
      </c>
      <c r="F10" s="442" t="s">
        <v>300</v>
      </c>
      <c r="G10" s="278">
        <v>8</v>
      </c>
      <c r="H10" s="278">
        <v>7</v>
      </c>
      <c r="I10" s="42">
        <v>8</v>
      </c>
      <c r="J10" s="42">
        <v>7</v>
      </c>
      <c r="K10" s="42">
        <v>9</v>
      </c>
      <c r="L10" s="42"/>
      <c r="M10" s="272">
        <f t="shared" si="0"/>
        <v>9</v>
      </c>
      <c r="N10" s="67"/>
      <c r="O10" s="41">
        <v>7</v>
      </c>
      <c r="P10" s="41">
        <v>6</v>
      </c>
      <c r="Q10" s="41">
        <v>7</v>
      </c>
      <c r="R10" s="42">
        <v>7</v>
      </c>
      <c r="S10" s="42"/>
      <c r="T10" s="272">
        <f t="shared" si="1"/>
        <v>7</v>
      </c>
      <c r="U10" s="67"/>
      <c r="V10" s="42">
        <v>7</v>
      </c>
      <c r="W10" s="42">
        <v>6</v>
      </c>
      <c r="X10" s="41">
        <v>7</v>
      </c>
      <c r="Y10" s="42">
        <v>8</v>
      </c>
      <c r="Z10" s="42"/>
      <c r="AA10" s="272">
        <f t="shared" si="2"/>
        <v>8</v>
      </c>
      <c r="AB10" s="67"/>
      <c r="AC10" s="67">
        <v>8</v>
      </c>
      <c r="AD10" s="67">
        <v>8</v>
      </c>
      <c r="AE10" s="67">
        <v>8</v>
      </c>
      <c r="AF10" s="67"/>
      <c r="AG10" s="272">
        <f t="shared" si="3"/>
        <v>8</v>
      </c>
      <c r="AH10" s="169"/>
      <c r="AI10" s="174">
        <v>7</v>
      </c>
      <c r="AJ10" s="67">
        <v>8</v>
      </c>
      <c r="AK10" s="67">
        <v>8</v>
      </c>
      <c r="AL10" s="67"/>
      <c r="AM10" s="272">
        <f t="shared" si="4"/>
        <v>8</v>
      </c>
      <c r="AN10" s="67"/>
      <c r="AO10" s="42">
        <v>7</v>
      </c>
      <c r="AP10" s="41">
        <v>8</v>
      </c>
      <c r="AQ10" s="42">
        <v>6</v>
      </c>
      <c r="AR10" s="42"/>
      <c r="AS10" s="272">
        <f t="shared" si="5"/>
        <v>6</v>
      </c>
      <c r="AT10" s="67"/>
      <c r="AU10" s="42">
        <v>7</v>
      </c>
      <c r="AV10" s="42">
        <v>7</v>
      </c>
      <c r="AW10" s="41">
        <v>8</v>
      </c>
      <c r="AX10" s="42">
        <v>7</v>
      </c>
      <c r="AY10" s="42"/>
      <c r="AZ10" s="272">
        <f t="shared" si="6"/>
        <v>7</v>
      </c>
      <c r="BA10" s="67"/>
      <c r="BB10" s="42">
        <v>7</v>
      </c>
      <c r="BC10" s="41">
        <v>6</v>
      </c>
      <c r="BD10" s="41">
        <v>8</v>
      </c>
      <c r="BE10" s="42">
        <v>8</v>
      </c>
      <c r="BF10" s="42"/>
      <c r="BG10" s="272">
        <f t="shared" si="7"/>
        <v>8</v>
      </c>
      <c r="BH10" s="66"/>
      <c r="BI10" s="42">
        <v>4</v>
      </c>
      <c r="BJ10" s="41">
        <v>7</v>
      </c>
      <c r="BK10" s="41">
        <v>8</v>
      </c>
      <c r="BL10" s="42">
        <v>7</v>
      </c>
      <c r="BM10" s="42"/>
      <c r="BN10" s="272">
        <f t="shared" si="8"/>
        <v>7</v>
      </c>
      <c r="BO10" s="66"/>
      <c r="BP10" s="275">
        <v>10</v>
      </c>
      <c r="BQ10" s="275">
        <f t="shared" si="9"/>
        <v>241</v>
      </c>
      <c r="BR10" s="281">
        <f t="shared" si="10"/>
        <v>8.03</v>
      </c>
      <c r="BS10" s="41"/>
      <c r="BT10" s="69" t="str">
        <f t="shared" si="11"/>
        <v>Giái</v>
      </c>
      <c r="BW10" s="349">
        <v>185</v>
      </c>
      <c r="BX10" s="349">
        <v>241</v>
      </c>
      <c r="BY10" s="450">
        <f aca="true" t="shared" si="13" ref="BY10:BY64">(BW10+BX10)/55</f>
        <v>7.745454545454545</v>
      </c>
      <c r="BZ10" s="448" t="str">
        <f t="shared" si="12"/>
        <v>Kh¸</v>
      </c>
      <c r="CA10" s="448"/>
    </row>
    <row r="11" spans="2:79" ht="15" customHeight="1">
      <c r="B11" s="20">
        <v>4</v>
      </c>
      <c r="C11" s="21">
        <v>4</v>
      </c>
      <c r="D11" s="22" t="s">
        <v>30</v>
      </c>
      <c r="E11" s="324" t="s">
        <v>70</v>
      </c>
      <c r="F11" s="442" t="s">
        <v>301</v>
      </c>
      <c r="G11" s="278">
        <v>8</v>
      </c>
      <c r="H11" s="278">
        <v>8</v>
      </c>
      <c r="I11" s="42">
        <v>7</v>
      </c>
      <c r="J11" s="42">
        <v>8</v>
      </c>
      <c r="K11" s="42">
        <v>8</v>
      </c>
      <c r="L11" s="42"/>
      <c r="M11" s="272">
        <f t="shared" si="0"/>
        <v>8</v>
      </c>
      <c r="N11" s="67"/>
      <c r="O11" s="41">
        <v>7</v>
      </c>
      <c r="P11" s="41">
        <v>8</v>
      </c>
      <c r="Q11" s="41">
        <v>8</v>
      </c>
      <c r="R11" s="42">
        <v>9</v>
      </c>
      <c r="S11" s="42"/>
      <c r="T11" s="272">
        <f t="shared" si="1"/>
        <v>9</v>
      </c>
      <c r="U11" s="67"/>
      <c r="V11" s="42">
        <v>6</v>
      </c>
      <c r="W11" s="42">
        <v>7</v>
      </c>
      <c r="X11" s="41">
        <v>7</v>
      </c>
      <c r="Y11" s="42">
        <v>6</v>
      </c>
      <c r="Z11" s="42"/>
      <c r="AA11" s="272">
        <f t="shared" si="2"/>
        <v>6</v>
      </c>
      <c r="AB11" s="67"/>
      <c r="AC11" s="67">
        <v>9</v>
      </c>
      <c r="AD11" s="67">
        <v>9</v>
      </c>
      <c r="AE11" s="67">
        <v>8</v>
      </c>
      <c r="AF11" s="67"/>
      <c r="AG11" s="272">
        <f t="shared" si="3"/>
        <v>8</v>
      </c>
      <c r="AH11" s="169"/>
      <c r="AI11" s="174">
        <v>8</v>
      </c>
      <c r="AJ11" s="67">
        <v>7</v>
      </c>
      <c r="AK11" s="67">
        <v>7</v>
      </c>
      <c r="AL11" s="67"/>
      <c r="AM11" s="272">
        <f t="shared" si="4"/>
        <v>7</v>
      </c>
      <c r="AN11" s="67"/>
      <c r="AO11" s="42">
        <v>8</v>
      </c>
      <c r="AP11" s="41">
        <v>8</v>
      </c>
      <c r="AQ11" s="42">
        <v>9</v>
      </c>
      <c r="AR11" s="42"/>
      <c r="AS11" s="272">
        <f t="shared" si="5"/>
        <v>9</v>
      </c>
      <c r="AT11" s="67"/>
      <c r="AU11" s="42">
        <v>7</v>
      </c>
      <c r="AV11" s="42">
        <v>7</v>
      </c>
      <c r="AW11" s="41">
        <v>7</v>
      </c>
      <c r="AX11" s="42">
        <v>7</v>
      </c>
      <c r="AY11" s="42"/>
      <c r="AZ11" s="272">
        <f t="shared" si="6"/>
        <v>7</v>
      </c>
      <c r="BA11" s="67"/>
      <c r="BB11" s="42">
        <v>9</v>
      </c>
      <c r="BC11" s="41">
        <v>9</v>
      </c>
      <c r="BD11" s="41">
        <v>8</v>
      </c>
      <c r="BE11" s="42">
        <v>9</v>
      </c>
      <c r="BF11" s="42"/>
      <c r="BG11" s="272">
        <f t="shared" si="7"/>
        <v>9</v>
      </c>
      <c r="BH11" s="66"/>
      <c r="BI11" s="42">
        <v>5</v>
      </c>
      <c r="BJ11" s="41">
        <v>7</v>
      </c>
      <c r="BK11" s="41">
        <v>7</v>
      </c>
      <c r="BL11" s="42">
        <v>8</v>
      </c>
      <c r="BM11" s="42"/>
      <c r="BN11" s="272">
        <f t="shared" si="8"/>
        <v>8</v>
      </c>
      <c r="BO11" s="66"/>
      <c r="BP11" s="275">
        <v>10</v>
      </c>
      <c r="BQ11" s="275">
        <f t="shared" si="9"/>
        <v>247</v>
      </c>
      <c r="BR11" s="281">
        <f t="shared" si="10"/>
        <v>8.23</v>
      </c>
      <c r="BS11" s="41"/>
      <c r="BT11" s="69" t="str">
        <f t="shared" si="11"/>
        <v>Giái</v>
      </c>
      <c r="BW11" s="349">
        <v>201</v>
      </c>
      <c r="BX11" s="349">
        <v>247</v>
      </c>
      <c r="BY11" s="450">
        <f t="shared" si="13"/>
        <v>8.145454545454545</v>
      </c>
      <c r="BZ11" s="448" t="str">
        <f t="shared" si="12"/>
        <v>Giái</v>
      </c>
      <c r="CA11" s="448"/>
    </row>
    <row r="12" spans="2:79" ht="15" customHeight="1">
      <c r="B12" s="20">
        <v>5</v>
      </c>
      <c r="C12" s="21">
        <v>5</v>
      </c>
      <c r="D12" s="22" t="s">
        <v>14</v>
      </c>
      <c r="E12" s="324" t="s">
        <v>7</v>
      </c>
      <c r="F12" s="442" t="s">
        <v>302</v>
      </c>
      <c r="G12" s="278">
        <v>7</v>
      </c>
      <c r="H12" s="278">
        <v>8</v>
      </c>
      <c r="I12" s="42">
        <v>8</v>
      </c>
      <c r="J12" s="42">
        <v>7</v>
      </c>
      <c r="K12" s="42">
        <v>7</v>
      </c>
      <c r="L12" s="42"/>
      <c r="M12" s="272">
        <f t="shared" si="0"/>
        <v>7</v>
      </c>
      <c r="N12" s="67"/>
      <c r="O12" s="41">
        <v>6</v>
      </c>
      <c r="P12" s="41">
        <v>5</v>
      </c>
      <c r="Q12" s="41">
        <v>5</v>
      </c>
      <c r="R12" s="42">
        <v>6</v>
      </c>
      <c r="S12" s="42"/>
      <c r="T12" s="272">
        <f t="shared" si="1"/>
        <v>6</v>
      </c>
      <c r="U12" s="67"/>
      <c r="V12" s="42">
        <v>8</v>
      </c>
      <c r="W12" s="42">
        <v>7</v>
      </c>
      <c r="X12" s="41">
        <v>7</v>
      </c>
      <c r="Y12" s="42">
        <v>8</v>
      </c>
      <c r="Z12" s="42"/>
      <c r="AA12" s="272">
        <f t="shared" si="2"/>
        <v>8</v>
      </c>
      <c r="AB12" s="67"/>
      <c r="AC12" s="67">
        <v>8</v>
      </c>
      <c r="AD12" s="67">
        <v>9</v>
      </c>
      <c r="AE12" s="67">
        <v>8</v>
      </c>
      <c r="AF12" s="67"/>
      <c r="AG12" s="272">
        <f t="shared" si="3"/>
        <v>8</v>
      </c>
      <c r="AH12" s="169"/>
      <c r="AI12" s="174">
        <v>8</v>
      </c>
      <c r="AJ12" s="67">
        <v>8</v>
      </c>
      <c r="AK12" s="67">
        <v>9</v>
      </c>
      <c r="AL12" s="67"/>
      <c r="AM12" s="272">
        <f t="shared" si="4"/>
        <v>9</v>
      </c>
      <c r="AN12" s="67"/>
      <c r="AO12" s="42">
        <v>8</v>
      </c>
      <c r="AP12" s="41">
        <v>7</v>
      </c>
      <c r="AQ12" s="42">
        <v>8</v>
      </c>
      <c r="AR12" s="42"/>
      <c r="AS12" s="272">
        <f t="shared" si="5"/>
        <v>8</v>
      </c>
      <c r="AT12" s="67"/>
      <c r="AU12" s="42">
        <v>8</v>
      </c>
      <c r="AV12" s="42">
        <v>7</v>
      </c>
      <c r="AW12" s="41">
        <v>8</v>
      </c>
      <c r="AX12" s="42">
        <v>7</v>
      </c>
      <c r="AY12" s="42"/>
      <c r="AZ12" s="272">
        <f t="shared" si="6"/>
        <v>7</v>
      </c>
      <c r="BA12" s="67"/>
      <c r="BB12" s="42">
        <v>6</v>
      </c>
      <c r="BC12" s="41">
        <v>7</v>
      </c>
      <c r="BD12" s="41">
        <v>8</v>
      </c>
      <c r="BE12" s="42">
        <v>7</v>
      </c>
      <c r="BF12" s="42"/>
      <c r="BG12" s="272">
        <f t="shared" si="7"/>
        <v>7</v>
      </c>
      <c r="BH12" s="66"/>
      <c r="BI12" s="42">
        <v>5</v>
      </c>
      <c r="BJ12" s="41">
        <v>7</v>
      </c>
      <c r="BK12" s="41">
        <v>7</v>
      </c>
      <c r="BL12" s="42">
        <v>7</v>
      </c>
      <c r="BM12" s="42"/>
      <c r="BN12" s="272">
        <f t="shared" si="8"/>
        <v>7</v>
      </c>
      <c r="BO12" s="66"/>
      <c r="BP12" s="275">
        <v>10</v>
      </c>
      <c r="BQ12" s="275">
        <f t="shared" si="9"/>
        <v>233</v>
      </c>
      <c r="BR12" s="281">
        <f t="shared" si="10"/>
        <v>7.77</v>
      </c>
      <c r="BS12" s="41"/>
      <c r="BT12" s="69" t="str">
        <f t="shared" si="11"/>
        <v>Kh¸</v>
      </c>
      <c r="BW12" s="349">
        <v>191</v>
      </c>
      <c r="BX12" s="349">
        <v>233</v>
      </c>
      <c r="BY12" s="450">
        <f t="shared" si="13"/>
        <v>7.709090909090909</v>
      </c>
      <c r="BZ12" s="448" t="str">
        <f t="shared" si="12"/>
        <v>Kh¸</v>
      </c>
      <c r="CA12" s="448"/>
    </row>
    <row r="13" spans="2:79" ht="15" customHeight="1">
      <c r="B13" s="20">
        <v>6</v>
      </c>
      <c r="C13" s="21">
        <v>6</v>
      </c>
      <c r="D13" s="22" t="s">
        <v>30</v>
      </c>
      <c r="E13" s="324" t="s">
        <v>8</v>
      </c>
      <c r="F13" s="442" t="s">
        <v>303</v>
      </c>
      <c r="G13" s="278">
        <v>8</v>
      </c>
      <c r="H13" s="278">
        <v>8</v>
      </c>
      <c r="I13" s="42">
        <v>7</v>
      </c>
      <c r="J13" s="42">
        <v>8</v>
      </c>
      <c r="K13" s="42">
        <v>7</v>
      </c>
      <c r="L13" s="42"/>
      <c r="M13" s="272">
        <f t="shared" si="0"/>
        <v>7</v>
      </c>
      <c r="N13" s="67"/>
      <c r="O13" s="41">
        <v>7</v>
      </c>
      <c r="P13" s="41">
        <v>6</v>
      </c>
      <c r="Q13" s="41">
        <v>5</v>
      </c>
      <c r="R13" s="273">
        <v>0</v>
      </c>
      <c r="S13" s="42">
        <v>7</v>
      </c>
      <c r="T13" s="272">
        <f t="shared" si="1"/>
        <v>2</v>
      </c>
      <c r="U13" s="272">
        <f>ROUND(SUM(O13:Q13)/3*0.3+S13*0.7,0)</f>
        <v>7</v>
      </c>
      <c r="V13" s="42">
        <v>7</v>
      </c>
      <c r="W13" s="42">
        <v>6</v>
      </c>
      <c r="X13" s="41">
        <v>7</v>
      </c>
      <c r="Y13" s="42">
        <v>8</v>
      </c>
      <c r="Z13" s="42"/>
      <c r="AA13" s="272">
        <f t="shared" si="2"/>
        <v>8</v>
      </c>
      <c r="AB13" s="67"/>
      <c r="AC13" s="67">
        <v>8</v>
      </c>
      <c r="AD13" s="67">
        <v>8</v>
      </c>
      <c r="AE13" s="67">
        <v>8</v>
      </c>
      <c r="AF13" s="67"/>
      <c r="AG13" s="272">
        <f t="shared" si="3"/>
        <v>8</v>
      </c>
      <c r="AH13" s="169"/>
      <c r="AI13" s="174">
        <v>8</v>
      </c>
      <c r="AJ13" s="67">
        <v>7</v>
      </c>
      <c r="AK13" s="67">
        <v>8</v>
      </c>
      <c r="AL13" s="67"/>
      <c r="AM13" s="272">
        <f t="shared" si="4"/>
        <v>8</v>
      </c>
      <c r="AN13" s="67"/>
      <c r="AO13" s="42">
        <v>8</v>
      </c>
      <c r="AP13" s="41">
        <v>8</v>
      </c>
      <c r="AQ13" s="42">
        <v>7</v>
      </c>
      <c r="AR13" s="42"/>
      <c r="AS13" s="272">
        <f t="shared" si="5"/>
        <v>7</v>
      </c>
      <c r="AT13" s="67"/>
      <c r="AU13" s="42">
        <v>7</v>
      </c>
      <c r="AV13" s="42">
        <v>6</v>
      </c>
      <c r="AW13" s="41">
        <v>7</v>
      </c>
      <c r="AX13" s="42">
        <v>7</v>
      </c>
      <c r="AY13" s="42"/>
      <c r="AZ13" s="272">
        <f t="shared" si="6"/>
        <v>7</v>
      </c>
      <c r="BA13" s="67"/>
      <c r="BB13" s="42">
        <v>8</v>
      </c>
      <c r="BC13" s="41">
        <v>8</v>
      </c>
      <c r="BD13" s="41">
        <v>8</v>
      </c>
      <c r="BE13" s="42">
        <v>7</v>
      </c>
      <c r="BF13" s="42"/>
      <c r="BG13" s="272">
        <f t="shared" si="7"/>
        <v>7</v>
      </c>
      <c r="BH13" s="66"/>
      <c r="BI13" s="42">
        <v>8</v>
      </c>
      <c r="BJ13" s="41">
        <v>6</v>
      </c>
      <c r="BK13" s="41">
        <v>9</v>
      </c>
      <c r="BL13" s="42">
        <v>7</v>
      </c>
      <c r="BM13" s="42"/>
      <c r="BN13" s="272">
        <f t="shared" si="8"/>
        <v>7</v>
      </c>
      <c r="BO13" s="66"/>
      <c r="BP13" s="275">
        <v>10</v>
      </c>
      <c r="BQ13" s="275">
        <f t="shared" si="9"/>
        <v>232</v>
      </c>
      <c r="BR13" s="281">
        <f t="shared" si="10"/>
        <v>7.73</v>
      </c>
      <c r="BS13" s="41"/>
      <c r="BT13" s="69" t="str">
        <f t="shared" si="11"/>
        <v>Kh¸</v>
      </c>
      <c r="BW13" s="349">
        <v>183</v>
      </c>
      <c r="BX13" s="349">
        <v>232</v>
      </c>
      <c r="BY13" s="450">
        <f t="shared" si="13"/>
        <v>7.545454545454546</v>
      </c>
      <c r="BZ13" s="448" t="str">
        <f t="shared" si="12"/>
        <v>Kh¸</v>
      </c>
      <c r="CA13" s="448"/>
    </row>
    <row r="14" spans="2:79" ht="15" customHeight="1">
      <c r="B14" s="20">
        <v>7</v>
      </c>
      <c r="C14" s="21">
        <v>7</v>
      </c>
      <c r="D14" s="22" t="s">
        <v>71</v>
      </c>
      <c r="E14" s="324" t="s">
        <v>8</v>
      </c>
      <c r="F14" s="442" t="s">
        <v>304</v>
      </c>
      <c r="G14" s="278">
        <v>8</v>
      </c>
      <c r="H14" s="278">
        <v>7</v>
      </c>
      <c r="I14" s="42">
        <v>6</v>
      </c>
      <c r="J14" s="42">
        <v>6</v>
      </c>
      <c r="K14" s="273">
        <v>0</v>
      </c>
      <c r="L14" s="42">
        <v>6</v>
      </c>
      <c r="M14" s="272">
        <f t="shared" si="0"/>
        <v>2</v>
      </c>
      <c r="N14" s="272">
        <f>ROUND(SUM(G14:J14)/4*0.3+L14*0.7,0)</f>
        <v>6</v>
      </c>
      <c r="O14" s="41">
        <v>7</v>
      </c>
      <c r="P14" s="41">
        <v>5</v>
      </c>
      <c r="Q14" s="41">
        <v>7</v>
      </c>
      <c r="R14" s="42">
        <v>6</v>
      </c>
      <c r="S14" s="42"/>
      <c r="T14" s="272">
        <f t="shared" si="1"/>
        <v>6</v>
      </c>
      <c r="U14" s="67"/>
      <c r="V14" s="42">
        <v>8</v>
      </c>
      <c r="W14" s="42">
        <v>6</v>
      </c>
      <c r="X14" s="41">
        <v>9</v>
      </c>
      <c r="Y14" s="42">
        <v>8</v>
      </c>
      <c r="Z14" s="42"/>
      <c r="AA14" s="272">
        <f t="shared" si="2"/>
        <v>8</v>
      </c>
      <c r="AB14" s="67"/>
      <c r="AC14" s="67">
        <v>7</v>
      </c>
      <c r="AD14" s="67">
        <v>9</v>
      </c>
      <c r="AE14" s="67">
        <v>7</v>
      </c>
      <c r="AF14" s="67"/>
      <c r="AG14" s="272">
        <f t="shared" si="3"/>
        <v>7</v>
      </c>
      <c r="AH14" s="169"/>
      <c r="AI14" s="174">
        <v>8</v>
      </c>
      <c r="AJ14" s="67">
        <v>9</v>
      </c>
      <c r="AK14" s="67">
        <v>8</v>
      </c>
      <c r="AL14" s="67"/>
      <c r="AM14" s="272">
        <f t="shared" si="4"/>
        <v>8</v>
      </c>
      <c r="AN14" s="67"/>
      <c r="AO14" s="42">
        <v>8</v>
      </c>
      <c r="AP14" s="41">
        <v>8</v>
      </c>
      <c r="AQ14" s="42">
        <v>8</v>
      </c>
      <c r="AR14" s="42"/>
      <c r="AS14" s="272">
        <f t="shared" si="5"/>
        <v>8</v>
      </c>
      <c r="AT14" s="67"/>
      <c r="AU14" s="42">
        <v>8</v>
      </c>
      <c r="AV14" s="42">
        <v>6</v>
      </c>
      <c r="AW14" s="41">
        <v>8</v>
      </c>
      <c r="AX14" s="42">
        <v>7</v>
      </c>
      <c r="AY14" s="42"/>
      <c r="AZ14" s="272">
        <f t="shared" si="6"/>
        <v>7</v>
      </c>
      <c r="BA14" s="67"/>
      <c r="BB14" s="42">
        <v>8</v>
      </c>
      <c r="BC14" s="41">
        <v>8</v>
      </c>
      <c r="BD14" s="41">
        <v>8</v>
      </c>
      <c r="BE14" s="42">
        <v>6</v>
      </c>
      <c r="BF14" s="42"/>
      <c r="BG14" s="272">
        <f t="shared" si="7"/>
        <v>7</v>
      </c>
      <c r="BH14" s="66"/>
      <c r="BI14" s="42">
        <v>6</v>
      </c>
      <c r="BJ14" s="41">
        <v>7</v>
      </c>
      <c r="BK14" s="41">
        <v>8</v>
      </c>
      <c r="BL14" s="42">
        <v>8</v>
      </c>
      <c r="BM14" s="42"/>
      <c r="BN14" s="272">
        <f t="shared" si="8"/>
        <v>8</v>
      </c>
      <c r="BO14" s="66"/>
      <c r="BP14" s="275">
        <v>10</v>
      </c>
      <c r="BQ14" s="275">
        <f t="shared" si="9"/>
        <v>228</v>
      </c>
      <c r="BR14" s="281">
        <f t="shared" si="10"/>
        <v>7.6</v>
      </c>
      <c r="BS14" s="41"/>
      <c r="BT14" s="69" t="str">
        <f t="shared" si="11"/>
        <v>Kh¸</v>
      </c>
      <c r="BW14" s="349">
        <v>205</v>
      </c>
      <c r="BX14" s="349">
        <v>228</v>
      </c>
      <c r="BY14" s="450">
        <f t="shared" si="13"/>
        <v>7.872727272727273</v>
      </c>
      <c r="BZ14" s="448" t="str">
        <f t="shared" si="12"/>
        <v>Kh¸</v>
      </c>
      <c r="CA14" s="448"/>
    </row>
    <row r="15" spans="2:79" ht="15" customHeight="1">
      <c r="B15" s="20">
        <v>8</v>
      </c>
      <c r="C15" s="21">
        <v>8</v>
      </c>
      <c r="D15" s="22" t="s">
        <v>20</v>
      </c>
      <c r="E15" s="324" t="s">
        <v>9</v>
      </c>
      <c r="F15" s="442" t="s">
        <v>305</v>
      </c>
      <c r="G15" s="278">
        <v>8</v>
      </c>
      <c r="H15" s="278">
        <v>8</v>
      </c>
      <c r="I15" s="42">
        <v>7</v>
      </c>
      <c r="J15" s="42">
        <v>8</v>
      </c>
      <c r="K15" s="42">
        <v>6</v>
      </c>
      <c r="L15" s="42"/>
      <c r="M15" s="272">
        <f t="shared" si="0"/>
        <v>7</v>
      </c>
      <c r="N15" s="67"/>
      <c r="O15" s="41">
        <v>7</v>
      </c>
      <c r="P15" s="41">
        <v>6</v>
      </c>
      <c r="Q15" s="41">
        <v>8</v>
      </c>
      <c r="R15" s="42">
        <v>6</v>
      </c>
      <c r="S15" s="42"/>
      <c r="T15" s="272">
        <f t="shared" si="1"/>
        <v>6</v>
      </c>
      <c r="U15" s="67"/>
      <c r="V15" s="42">
        <v>7</v>
      </c>
      <c r="W15" s="42">
        <v>5</v>
      </c>
      <c r="X15" s="41">
        <v>7</v>
      </c>
      <c r="Y15" s="42">
        <v>7</v>
      </c>
      <c r="Z15" s="42"/>
      <c r="AA15" s="272">
        <f t="shared" si="2"/>
        <v>7</v>
      </c>
      <c r="AB15" s="67"/>
      <c r="AC15" s="67">
        <v>9</v>
      </c>
      <c r="AD15" s="67">
        <v>8</v>
      </c>
      <c r="AE15" s="67">
        <v>8</v>
      </c>
      <c r="AF15" s="67"/>
      <c r="AG15" s="272">
        <f t="shared" si="3"/>
        <v>8</v>
      </c>
      <c r="AH15" s="169"/>
      <c r="AI15" s="174">
        <v>8</v>
      </c>
      <c r="AJ15" s="67">
        <v>8</v>
      </c>
      <c r="AK15" s="67">
        <v>8</v>
      </c>
      <c r="AL15" s="67"/>
      <c r="AM15" s="272">
        <f t="shared" si="4"/>
        <v>8</v>
      </c>
      <c r="AN15" s="67"/>
      <c r="AO15" s="42">
        <v>8</v>
      </c>
      <c r="AP15" s="41">
        <v>8</v>
      </c>
      <c r="AQ15" s="42">
        <v>9</v>
      </c>
      <c r="AR15" s="42"/>
      <c r="AS15" s="272">
        <f t="shared" si="5"/>
        <v>9</v>
      </c>
      <c r="AT15" s="67"/>
      <c r="AU15" s="42">
        <v>7</v>
      </c>
      <c r="AV15" s="42">
        <v>7</v>
      </c>
      <c r="AW15" s="41">
        <v>7</v>
      </c>
      <c r="AX15" s="42">
        <v>8</v>
      </c>
      <c r="AY15" s="42"/>
      <c r="AZ15" s="272">
        <f t="shared" si="6"/>
        <v>8</v>
      </c>
      <c r="BA15" s="67"/>
      <c r="BB15" s="42">
        <v>7</v>
      </c>
      <c r="BC15" s="41">
        <v>8</v>
      </c>
      <c r="BD15" s="41">
        <v>8</v>
      </c>
      <c r="BE15" s="42">
        <v>8</v>
      </c>
      <c r="BF15" s="42"/>
      <c r="BG15" s="272">
        <f t="shared" si="7"/>
        <v>8</v>
      </c>
      <c r="BH15" s="66"/>
      <c r="BI15" s="42">
        <v>5</v>
      </c>
      <c r="BJ15" s="41">
        <v>7</v>
      </c>
      <c r="BK15" s="41">
        <v>9</v>
      </c>
      <c r="BL15" s="42">
        <v>7</v>
      </c>
      <c r="BM15" s="42"/>
      <c r="BN15" s="272">
        <f t="shared" si="8"/>
        <v>7</v>
      </c>
      <c r="BO15" s="66"/>
      <c r="BP15" s="275">
        <v>10</v>
      </c>
      <c r="BQ15" s="275">
        <f t="shared" si="9"/>
        <v>236</v>
      </c>
      <c r="BR15" s="281">
        <f t="shared" si="10"/>
        <v>7.87</v>
      </c>
      <c r="BS15" s="70"/>
      <c r="BT15" s="69" t="str">
        <f t="shared" si="11"/>
        <v>Kh¸</v>
      </c>
      <c r="BW15" s="349">
        <v>190</v>
      </c>
      <c r="BX15" s="349">
        <v>236</v>
      </c>
      <c r="BY15" s="450">
        <f t="shared" si="13"/>
        <v>7.745454545454545</v>
      </c>
      <c r="BZ15" s="448" t="str">
        <f t="shared" si="12"/>
        <v>Kh¸</v>
      </c>
      <c r="CA15" s="448"/>
    </row>
    <row r="16" spans="2:79" ht="15" customHeight="1">
      <c r="B16" s="20">
        <v>9</v>
      </c>
      <c r="C16" s="21">
        <v>9</v>
      </c>
      <c r="D16" s="22" t="s">
        <v>72</v>
      </c>
      <c r="E16" s="324" t="s">
        <v>24</v>
      </c>
      <c r="F16" s="442" t="s">
        <v>306</v>
      </c>
      <c r="G16" s="278">
        <v>8</v>
      </c>
      <c r="H16" s="278">
        <v>7</v>
      </c>
      <c r="I16" s="42">
        <v>7</v>
      </c>
      <c r="J16" s="42">
        <v>7</v>
      </c>
      <c r="K16" s="42">
        <v>6</v>
      </c>
      <c r="L16" s="42"/>
      <c r="M16" s="272">
        <f t="shared" si="0"/>
        <v>6</v>
      </c>
      <c r="N16" s="67"/>
      <c r="O16" s="41">
        <v>7</v>
      </c>
      <c r="P16" s="41">
        <v>6</v>
      </c>
      <c r="Q16" s="41">
        <v>8</v>
      </c>
      <c r="R16" s="42">
        <v>7</v>
      </c>
      <c r="S16" s="42"/>
      <c r="T16" s="272">
        <f t="shared" si="1"/>
        <v>7</v>
      </c>
      <c r="U16" s="67"/>
      <c r="V16" s="42">
        <v>7</v>
      </c>
      <c r="W16" s="42">
        <v>6</v>
      </c>
      <c r="X16" s="41">
        <v>7</v>
      </c>
      <c r="Y16" s="42">
        <v>6</v>
      </c>
      <c r="Z16" s="42"/>
      <c r="AA16" s="272">
        <f t="shared" si="2"/>
        <v>6</v>
      </c>
      <c r="AB16" s="67"/>
      <c r="AC16" s="67">
        <v>8</v>
      </c>
      <c r="AD16" s="67">
        <v>8</v>
      </c>
      <c r="AE16" s="67">
        <v>8</v>
      </c>
      <c r="AF16" s="67"/>
      <c r="AG16" s="272">
        <f t="shared" si="3"/>
        <v>8</v>
      </c>
      <c r="AH16" s="169"/>
      <c r="AI16" s="174">
        <v>8</v>
      </c>
      <c r="AJ16" s="67">
        <v>8</v>
      </c>
      <c r="AK16" s="67">
        <v>7</v>
      </c>
      <c r="AL16" s="67"/>
      <c r="AM16" s="272">
        <f t="shared" si="4"/>
        <v>7</v>
      </c>
      <c r="AN16" s="67"/>
      <c r="AO16" s="42">
        <v>8</v>
      </c>
      <c r="AP16" s="41">
        <v>8</v>
      </c>
      <c r="AQ16" s="42">
        <v>9</v>
      </c>
      <c r="AR16" s="42"/>
      <c r="AS16" s="272">
        <f t="shared" si="5"/>
        <v>9</v>
      </c>
      <c r="AT16" s="67"/>
      <c r="AU16" s="42">
        <v>7</v>
      </c>
      <c r="AV16" s="42">
        <v>7</v>
      </c>
      <c r="AW16" s="41">
        <v>7</v>
      </c>
      <c r="AX16" s="42">
        <v>6</v>
      </c>
      <c r="AY16" s="42"/>
      <c r="AZ16" s="272">
        <f t="shared" si="6"/>
        <v>6</v>
      </c>
      <c r="BA16" s="67"/>
      <c r="BB16" s="42">
        <v>7</v>
      </c>
      <c r="BC16" s="41">
        <v>7</v>
      </c>
      <c r="BD16" s="41">
        <v>8</v>
      </c>
      <c r="BE16" s="42">
        <v>9</v>
      </c>
      <c r="BF16" s="42"/>
      <c r="BG16" s="272">
        <f t="shared" si="7"/>
        <v>9</v>
      </c>
      <c r="BH16" s="66"/>
      <c r="BI16" s="42">
        <v>5</v>
      </c>
      <c r="BJ16" s="41">
        <v>7</v>
      </c>
      <c r="BK16" s="41">
        <v>8</v>
      </c>
      <c r="BL16" s="42">
        <v>7</v>
      </c>
      <c r="BM16" s="42"/>
      <c r="BN16" s="272">
        <f t="shared" si="8"/>
        <v>7</v>
      </c>
      <c r="BO16" s="66"/>
      <c r="BP16" s="275">
        <v>10</v>
      </c>
      <c r="BQ16" s="275">
        <f t="shared" si="9"/>
        <v>227</v>
      </c>
      <c r="BR16" s="281">
        <f t="shared" si="10"/>
        <v>7.57</v>
      </c>
      <c r="BS16" s="70"/>
      <c r="BT16" s="69" t="str">
        <f t="shared" si="11"/>
        <v>Kh¸</v>
      </c>
      <c r="BW16" s="349">
        <v>180</v>
      </c>
      <c r="BX16" s="349">
        <v>227</v>
      </c>
      <c r="BY16" s="450">
        <f t="shared" si="13"/>
        <v>7.4</v>
      </c>
      <c r="BZ16" s="448" t="str">
        <f t="shared" si="12"/>
        <v>Kh¸</v>
      </c>
      <c r="CA16" s="448"/>
    </row>
    <row r="17" spans="2:79" ht="15" customHeight="1">
      <c r="B17" s="20">
        <v>10</v>
      </c>
      <c r="C17" s="21">
        <v>10</v>
      </c>
      <c r="D17" s="22" t="s">
        <v>30</v>
      </c>
      <c r="E17" s="324" t="s">
        <v>73</v>
      </c>
      <c r="F17" s="442" t="s">
        <v>307</v>
      </c>
      <c r="G17" s="278">
        <v>8</v>
      </c>
      <c r="H17" s="278">
        <v>8</v>
      </c>
      <c r="I17" s="42">
        <v>7</v>
      </c>
      <c r="J17" s="42">
        <v>8</v>
      </c>
      <c r="K17" s="42">
        <v>8</v>
      </c>
      <c r="L17" s="42"/>
      <c r="M17" s="272">
        <f t="shared" si="0"/>
        <v>8</v>
      </c>
      <c r="N17" s="67"/>
      <c r="O17" s="41">
        <v>7</v>
      </c>
      <c r="P17" s="41">
        <v>6</v>
      </c>
      <c r="Q17" s="41">
        <v>8</v>
      </c>
      <c r="R17" s="42">
        <v>9</v>
      </c>
      <c r="S17" s="42"/>
      <c r="T17" s="272">
        <f t="shared" si="1"/>
        <v>8</v>
      </c>
      <c r="U17" s="67"/>
      <c r="V17" s="42">
        <v>8</v>
      </c>
      <c r="W17" s="42">
        <v>8</v>
      </c>
      <c r="X17" s="41">
        <v>7</v>
      </c>
      <c r="Y17" s="42">
        <v>6</v>
      </c>
      <c r="Z17" s="42"/>
      <c r="AA17" s="272">
        <f t="shared" si="2"/>
        <v>7</v>
      </c>
      <c r="AB17" s="67"/>
      <c r="AC17" s="67">
        <v>9</v>
      </c>
      <c r="AD17" s="67">
        <v>9</v>
      </c>
      <c r="AE17" s="67">
        <v>9</v>
      </c>
      <c r="AF17" s="67"/>
      <c r="AG17" s="272">
        <f t="shared" si="3"/>
        <v>9</v>
      </c>
      <c r="AH17" s="169"/>
      <c r="AI17" s="174">
        <v>8</v>
      </c>
      <c r="AJ17" s="67">
        <v>7</v>
      </c>
      <c r="AK17" s="67">
        <v>7</v>
      </c>
      <c r="AL17" s="67"/>
      <c r="AM17" s="272">
        <f t="shared" si="4"/>
        <v>7</v>
      </c>
      <c r="AN17" s="67"/>
      <c r="AO17" s="42">
        <v>8</v>
      </c>
      <c r="AP17" s="41">
        <v>8</v>
      </c>
      <c r="AQ17" s="42">
        <v>9</v>
      </c>
      <c r="AR17" s="42"/>
      <c r="AS17" s="272">
        <f t="shared" si="5"/>
        <v>9</v>
      </c>
      <c r="AT17" s="67"/>
      <c r="AU17" s="42">
        <v>8</v>
      </c>
      <c r="AV17" s="42">
        <v>7</v>
      </c>
      <c r="AW17" s="41">
        <v>8</v>
      </c>
      <c r="AX17" s="42">
        <v>7</v>
      </c>
      <c r="AY17" s="42"/>
      <c r="AZ17" s="272">
        <f t="shared" si="6"/>
        <v>7</v>
      </c>
      <c r="BA17" s="67"/>
      <c r="BB17" s="42">
        <v>8</v>
      </c>
      <c r="BC17" s="41">
        <v>8</v>
      </c>
      <c r="BD17" s="41">
        <v>8</v>
      </c>
      <c r="BE17" s="42">
        <v>8</v>
      </c>
      <c r="BF17" s="42"/>
      <c r="BG17" s="272">
        <f t="shared" si="7"/>
        <v>8</v>
      </c>
      <c r="BH17" s="66"/>
      <c r="BI17" s="42">
        <v>7</v>
      </c>
      <c r="BJ17" s="41">
        <v>7</v>
      </c>
      <c r="BK17" s="41">
        <v>9</v>
      </c>
      <c r="BL17" s="42">
        <v>9</v>
      </c>
      <c r="BM17" s="42"/>
      <c r="BN17" s="272">
        <f t="shared" si="8"/>
        <v>9</v>
      </c>
      <c r="BO17" s="66"/>
      <c r="BP17" s="275">
        <v>10</v>
      </c>
      <c r="BQ17" s="275">
        <f t="shared" si="9"/>
        <v>249</v>
      </c>
      <c r="BR17" s="281">
        <f t="shared" si="10"/>
        <v>8.3</v>
      </c>
      <c r="BS17" s="70"/>
      <c r="BT17" s="69" t="str">
        <f t="shared" si="11"/>
        <v>Giái</v>
      </c>
      <c r="BW17" s="349">
        <v>206</v>
      </c>
      <c r="BX17" s="349">
        <v>249</v>
      </c>
      <c r="BY17" s="450">
        <f t="shared" si="13"/>
        <v>8.272727272727273</v>
      </c>
      <c r="BZ17" s="448" t="str">
        <f t="shared" si="12"/>
        <v>Giái</v>
      </c>
      <c r="CA17" s="448"/>
    </row>
    <row r="18" spans="2:79" ht="15" customHeight="1">
      <c r="B18" s="20">
        <v>11</v>
      </c>
      <c r="C18" s="21">
        <v>11</v>
      </c>
      <c r="D18" s="22" t="s">
        <v>74</v>
      </c>
      <c r="E18" s="324" t="s">
        <v>25</v>
      </c>
      <c r="F18" s="442" t="s">
        <v>308</v>
      </c>
      <c r="G18" s="278">
        <v>8</v>
      </c>
      <c r="H18" s="278">
        <v>8</v>
      </c>
      <c r="I18" s="42">
        <v>7</v>
      </c>
      <c r="J18" s="42">
        <v>7</v>
      </c>
      <c r="K18" s="42">
        <v>6</v>
      </c>
      <c r="L18" s="42"/>
      <c r="M18" s="272">
        <f t="shared" si="0"/>
        <v>6</v>
      </c>
      <c r="N18" s="67"/>
      <c r="O18" s="41">
        <v>5</v>
      </c>
      <c r="P18" s="41">
        <v>6</v>
      </c>
      <c r="Q18" s="41">
        <v>8</v>
      </c>
      <c r="R18" s="42">
        <v>7</v>
      </c>
      <c r="S18" s="42"/>
      <c r="T18" s="272">
        <f t="shared" si="1"/>
        <v>7</v>
      </c>
      <c r="U18" s="67"/>
      <c r="V18" s="42">
        <v>8</v>
      </c>
      <c r="W18" s="42">
        <v>8</v>
      </c>
      <c r="X18" s="41">
        <v>7</v>
      </c>
      <c r="Y18" s="42">
        <v>9</v>
      </c>
      <c r="Z18" s="42"/>
      <c r="AA18" s="272">
        <f t="shared" si="2"/>
        <v>9</v>
      </c>
      <c r="AB18" s="67"/>
      <c r="AC18" s="67">
        <v>8</v>
      </c>
      <c r="AD18" s="67">
        <v>9</v>
      </c>
      <c r="AE18" s="67">
        <v>8</v>
      </c>
      <c r="AF18" s="67"/>
      <c r="AG18" s="272">
        <f t="shared" si="3"/>
        <v>8</v>
      </c>
      <c r="AH18" s="169"/>
      <c r="AI18" s="174">
        <v>8</v>
      </c>
      <c r="AJ18" s="67">
        <v>8</v>
      </c>
      <c r="AK18" s="67">
        <v>9</v>
      </c>
      <c r="AL18" s="67"/>
      <c r="AM18" s="272">
        <f t="shared" si="4"/>
        <v>9</v>
      </c>
      <c r="AN18" s="67"/>
      <c r="AO18" s="42">
        <v>7</v>
      </c>
      <c r="AP18" s="41">
        <v>8</v>
      </c>
      <c r="AQ18" s="42">
        <v>6</v>
      </c>
      <c r="AR18" s="42"/>
      <c r="AS18" s="272">
        <f t="shared" si="5"/>
        <v>6</v>
      </c>
      <c r="AT18" s="67"/>
      <c r="AU18" s="42">
        <v>7</v>
      </c>
      <c r="AV18" s="42">
        <v>8</v>
      </c>
      <c r="AW18" s="41">
        <v>8</v>
      </c>
      <c r="AX18" s="42">
        <v>6</v>
      </c>
      <c r="AY18" s="42"/>
      <c r="AZ18" s="272">
        <f t="shared" si="6"/>
        <v>7</v>
      </c>
      <c r="BA18" s="67"/>
      <c r="BB18" s="42">
        <v>8</v>
      </c>
      <c r="BC18" s="41">
        <v>8</v>
      </c>
      <c r="BD18" s="41">
        <v>8</v>
      </c>
      <c r="BE18" s="42">
        <v>8</v>
      </c>
      <c r="BF18" s="42"/>
      <c r="BG18" s="272">
        <f t="shared" si="7"/>
        <v>8</v>
      </c>
      <c r="BH18" s="66"/>
      <c r="BI18" s="42">
        <v>7</v>
      </c>
      <c r="BJ18" s="41">
        <v>6</v>
      </c>
      <c r="BK18" s="41">
        <v>8</v>
      </c>
      <c r="BL18" s="42">
        <v>7</v>
      </c>
      <c r="BM18" s="42"/>
      <c r="BN18" s="272">
        <f t="shared" si="8"/>
        <v>7</v>
      </c>
      <c r="BO18" s="66"/>
      <c r="BP18" s="275">
        <v>10</v>
      </c>
      <c r="BQ18" s="275">
        <f t="shared" si="9"/>
        <v>234</v>
      </c>
      <c r="BR18" s="281">
        <f t="shared" si="10"/>
        <v>7.8</v>
      </c>
      <c r="BS18" s="70"/>
      <c r="BT18" s="69" t="str">
        <f t="shared" si="11"/>
        <v>Kh¸</v>
      </c>
      <c r="BW18" s="349">
        <v>191</v>
      </c>
      <c r="BX18" s="349">
        <v>234</v>
      </c>
      <c r="BY18" s="450">
        <f t="shared" si="13"/>
        <v>7.7272727272727275</v>
      </c>
      <c r="BZ18" s="448" t="str">
        <f t="shared" si="12"/>
        <v>Kh¸</v>
      </c>
      <c r="CA18" s="448"/>
    </row>
    <row r="19" spans="2:79" ht="15" customHeight="1">
      <c r="B19" s="20">
        <v>12</v>
      </c>
      <c r="C19" s="21">
        <v>12</v>
      </c>
      <c r="D19" s="22" t="s">
        <v>75</v>
      </c>
      <c r="E19" s="324" t="s">
        <v>76</v>
      </c>
      <c r="F19" s="442" t="s">
        <v>309</v>
      </c>
      <c r="G19" s="278">
        <v>7</v>
      </c>
      <c r="H19" s="278">
        <v>7</v>
      </c>
      <c r="I19" s="42">
        <v>7</v>
      </c>
      <c r="J19" s="42">
        <v>7</v>
      </c>
      <c r="K19" s="42">
        <v>5</v>
      </c>
      <c r="L19" s="42"/>
      <c r="M19" s="272">
        <f t="shared" si="0"/>
        <v>6</v>
      </c>
      <c r="N19" s="67"/>
      <c r="O19" s="41">
        <v>5</v>
      </c>
      <c r="P19" s="41">
        <v>6</v>
      </c>
      <c r="Q19" s="41">
        <v>7</v>
      </c>
      <c r="R19" s="273">
        <v>3</v>
      </c>
      <c r="S19" s="42">
        <v>7</v>
      </c>
      <c r="T19" s="272">
        <f t="shared" si="1"/>
        <v>4</v>
      </c>
      <c r="U19" s="272">
        <f>ROUND(SUM(O19:Q19)/3*0.3+S19*0.7,0)</f>
        <v>7</v>
      </c>
      <c r="V19" s="42">
        <v>6</v>
      </c>
      <c r="W19" s="42">
        <v>6</v>
      </c>
      <c r="X19" s="41">
        <v>7</v>
      </c>
      <c r="Y19" s="42">
        <v>6</v>
      </c>
      <c r="Z19" s="42"/>
      <c r="AA19" s="272">
        <f t="shared" si="2"/>
        <v>6</v>
      </c>
      <c r="AB19" s="67"/>
      <c r="AC19" s="67">
        <v>8</v>
      </c>
      <c r="AD19" s="67">
        <v>8</v>
      </c>
      <c r="AE19" s="67">
        <v>8</v>
      </c>
      <c r="AF19" s="67"/>
      <c r="AG19" s="272">
        <f t="shared" si="3"/>
        <v>8</v>
      </c>
      <c r="AH19" s="169"/>
      <c r="AI19" s="174">
        <v>7</v>
      </c>
      <c r="AJ19" s="67">
        <v>7</v>
      </c>
      <c r="AK19" s="67">
        <v>7</v>
      </c>
      <c r="AL19" s="67"/>
      <c r="AM19" s="272">
        <f t="shared" si="4"/>
        <v>7</v>
      </c>
      <c r="AN19" s="67"/>
      <c r="AO19" s="42">
        <v>7</v>
      </c>
      <c r="AP19" s="41">
        <v>7</v>
      </c>
      <c r="AQ19" s="42">
        <v>8</v>
      </c>
      <c r="AR19" s="42"/>
      <c r="AS19" s="272">
        <f t="shared" si="5"/>
        <v>8</v>
      </c>
      <c r="AT19" s="67"/>
      <c r="AU19" s="42">
        <v>7</v>
      </c>
      <c r="AV19" s="42">
        <v>7</v>
      </c>
      <c r="AW19" s="41">
        <v>8</v>
      </c>
      <c r="AX19" s="42">
        <v>6</v>
      </c>
      <c r="AY19" s="42"/>
      <c r="AZ19" s="272">
        <f t="shared" si="6"/>
        <v>6</v>
      </c>
      <c r="BA19" s="67"/>
      <c r="BB19" s="42">
        <v>7</v>
      </c>
      <c r="BC19" s="41">
        <v>7</v>
      </c>
      <c r="BD19" s="41">
        <v>9</v>
      </c>
      <c r="BE19" s="42">
        <v>8</v>
      </c>
      <c r="BF19" s="42"/>
      <c r="BG19" s="272">
        <f t="shared" si="7"/>
        <v>8</v>
      </c>
      <c r="BH19" s="66"/>
      <c r="BI19" s="42">
        <v>7</v>
      </c>
      <c r="BJ19" s="41">
        <v>7</v>
      </c>
      <c r="BK19" s="41">
        <v>7</v>
      </c>
      <c r="BL19" s="42">
        <v>8</v>
      </c>
      <c r="BM19" s="42"/>
      <c r="BN19" s="272">
        <f t="shared" si="8"/>
        <v>8</v>
      </c>
      <c r="BO19" s="66"/>
      <c r="BP19" s="275">
        <v>10</v>
      </c>
      <c r="BQ19" s="275">
        <f t="shared" si="9"/>
        <v>225</v>
      </c>
      <c r="BR19" s="281">
        <f t="shared" si="10"/>
        <v>7.5</v>
      </c>
      <c r="BS19" s="70"/>
      <c r="BT19" s="69" t="str">
        <f t="shared" si="11"/>
        <v>Kh¸</v>
      </c>
      <c r="BW19" s="349">
        <v>191</v>
      </c>
      <c r="BX19" s="349">
        <v>225</v>
      </c>
      <c r="BY19" s="450">
        <f t="shared" si="13"/>
        <v>7.5636363636363635</v>
      </c>
      <c r="BZ19" s="448" t="str">
        <f t="shared" si="12"/>
        <v>Kh¸</v>
      </c>
      <c r="CA19" s="448"/>
    </row>
    <row r="20" spans="2:79" ht="15" customHeight="1">
      <c r="B20" s="20">
        <v>13</v>
      </c>
      <c r="C20" s="21">
        <v>13</v>
      </c>
      <c r="D20" s="22" t="s">
        <v>78</v>
      </c>
      <c r="E20" s="324" t="s">
        <v>77</v>
      </c>
      <c r="F20" s="442" t="s">
        <v>310</v>
      </c>
      <c r="G20" s="278">
        <v>7</v>
      </c>
      <c r="H20" s="278">
        <v>8</v>
      </c>
      <c r="I20" s="42">
        <v>7</v>
      </c>
      <c r="J20" s="42">
        <v>7</v>
      </c>
      <c r="K20" s="42">
        <v>8</v>
      </c>
      <c r="L20" s="42"/>
      <c r="M20" s="272">
        <f t="shared" si="0"/>
        <v>8</v>
      </c>
      <c r="N20" s="67"/>
      <c r="O20" s="41">
        <v>7</v>
      </c>
      <c r="P20" s="41">
        <v>6</v>
      </c>
      <c r="Q20" s="41">
        <v>6</v>
      </c>
      <c r="R20" s="42">
        <v>6</v>
      </c>
      <c r="S20" s="42"/>
      <c r="T20" s="272">
        <f t="shared" si="1"/>
        <v>6</v>
      </c>
      <c r="U20" s="67"/>
      <c r="V20" s="42">
        <v>7</v>
      </c>
      <c r="W20" s="42">
        <v>8</v>
      </c>
      <c r="X20" s="41">
        <v>7</v>
      </c>
      <c r="Y20" s="42">
        <v>7</v>
      </c>
      <c r="Z20" s="42"/>
      <c r="AA20" s="272">
        <f t="shared" si="2"/>
        <v>7</v>
      </c>
      <c r="AB20" s="67"/>
      <c r="AC20" s="67">
        <v>8</v>
      </c>
      <c r="AD20" s="67">
        <v>8</v>
      </c>
      <c r="AE20" s="67">
        <v>8</v>
      </c>
      <c r="AF20" s="67"/>
      <c r="AG20" s="272">
        <f t="shared" si="3"/>
        <v>8</v>
      </c>
      <c r="AH20" s="169"/>
      <c r="AI20" s="174">
        <v>8</v>
      </c>
      <c r="AJ20" s="67">
        <v>8</v>
      </c>
      <c r="AK20" s="67">
        <v>8</v>
      </c>
      <c r="AL20" s="67"/>
      <c r="AM20" s="272">
        <f t="shared" si="4"/>
        <v>8</v>
      </c>
      <c r="AN20" s="67"/>
      <c r="AO20" s="42">
        <v>8</v>
      </c>
      <c r="AP20" s="41">
        <v>8</v>
      </c>
      <c r="AQ20" s="42">
        <v>9</v>
      </c>
      <c r="AR20" s="42"/>
      <c r="AS20" s="272">
        <f t="shared" si="5"/>
        <v>9</v>
      </c>
      <c r="AT20" s="67"/>
      <c r="AU20" s="42">
        <v>7</v>
      </c>
      <c r="AV20" s="42">
        <v>7</v>
      </c>
      <c r="AW20" s="41">
        <v>8</v>
      </c>
      <c r="AX20" s="42">
        <v>7</v>
      </c>
      <c r="AY20" s="42"/>
      <c r="AZ20" s="272">
        <f t="shared" si="6"/>
        <v>7</v>
      </c>
      <c r="BA20" s="67"/>
      <c r="BB20" s="42">
        <v>8</v>
      </c>
      <c r="BC20" s="41">
        <v>8</v>
      </c>
      <c r="BD20" s="41">
        <v>8</v>
      </c>
      <c r="BE20" s="42">
        <v>8</v>
      </c>
      <c r="BF20" s="42"/>
      <c r="BG20" s="272">
        <f t="shared" si="7"/>
        <v>8</v>
      </c>
      <c r="BH20" s="66"/>
      <c r="BI20" s="42">
        <v>7</v>
      </c>
      <c r="BJ20" s="41">
        <v>7</v>
      </c>
      <c r="BK20" s="41">
        <v>7</v>
      </c>
      <c r="BL20" s="42">
        <v>7</v>
      </c>
      <c r="BM20" s="42"/>
      <c r="BN20" s="272">
        <f t="shared" si="8"/>
        <v>7</v>
      </c>
      <c r="BO20" s="66"/>
      <c r="BP20" s="275">
        <v>10</v>
      </c>
      <c r="BQ20" s="275">
        <f t="shared" si="9"/>
        <v>237</v>
      </c>
      <c r="BR20" s="281">
        <f t="shared" si="10"/>
        <v>7.9</v>
      </c>
      <c r="BS20" s="70"/>
      <c r="BT20" s="69" t="str">
        <f t="shared" si="11"/>
        <v>Kh¸</v>
      </c>
      <c r="BW20" s="349">
        <v>210</v>
      </c>
      <c r="BX20" s="349">
        <v>237</v>
      </c>
      <c r="BY20" s="450">
        <f t="shared" si="13"/>
        <v>8.127272727272727</v>
      </c>
      <c r="BZ20" s="448" t="str">
        <f t="shared" si="12"/>
        <v>Giái</v>
      </c>
      <c r="CA20" s="448"/>
    </row>
    <row r="21" spans="2:79" ht="15" customHeight="1">
      <c r="B21" s="20">
        <v>14</v>
      </c>
      <c r="C21" s="21">
        <v>14</v>
      </c>
      <c r="D21" s="22" t="s">
        <v>30</v>
      </c>
      <c r="E21" s="324" t="s">
        <v>499</v>
      </c>
      <c r="F21" s="442" t="s">
        <v>311</v>
      </c>
      <c r="G21" s="278">
        <v>8</v>
      </c>
      <c r="H21" s="278">
        <v>8</v>
      </c>
      <c r="I21" s="42">
        <v>8</v>
      </c>
      <c r="J21" s="42">
        <v>8</v>
      </c>
      <c r="K21" s="42">
        <v>6</v>
      </c>
      <c r="L21" s="42"/>
      <c r="M21" s="272">
        <f t="shared" si="0"/>
        <v>7</v>
      </c>
      <c r="N21" s="67"/>
      <c r="O21" s="41">
        <v>8</v>
      </c>
      <c r="P21" s="41">
        <v>6</v>
      </c>
      <c r="Q21" s="41">
        <v>8</v>
      </c>
      <c r="R21" s="42">
        <v>8</v>
      </c>
      <c r="S21" s="42"/>
      <c r="T21" s="272">
        <f t="shared" si="1"/>
        <v>8</v>
      </c>
      <c r="U21" s="67"/>
      <c r="V21" s="42">
        <v>8</v>
      </c>
      <c r="W21" s="42">
        <v>8</v>
      </c>
      <c r="X21" s="41">
        <v>7</v>
      </c>
      <c r="Y21" s="42">
        <v>9</v>
      </c>
      <c r="Z21" s="42"/>
      <c r="AA21" s="272">
        <f t="shared" si="2"/>
        <v>9</v>
      </c>
      <c r="AB21" s="67"/>
      <c r="AC21" s="67">
        <v>9</v>
      </c>
      <c r="AD21" s="67">
        <v>9</v>
      </c>
      <c r="AE21" s="67">
        <v>8</v>
      </c>
      <c r="AF21" s="67"/>
      <c r="AG21" s="272">
        <f t="shared" si="3"/>
        <v>8</v>
      </c>
      <c r="AH21" s="169"/>
      <c r="AI21" s="174">
        <v>8</v>
      </c>
      <c r="AJ21" s="67">
        <v>8</v>
      </c>
      <c r="AK21" s="67">
        <v>7</v>
      </c>
      <c r="AL21" s="67"/>
      <c r="AM21" s="272">
        <f t="shared" si="4"/>
        <v>7</v>
      </c>
      <c r="AN21" s="67"/>
      <c r="AO21" s="42">
        <v>8</v>
      </c>
      <c r="AP21" s="41">
        <v>8</v>
      </c>
      <c r="AQ21" s="42">
        <v>9</v>
      </c>
      <c r="AR21" s="42"/>
      <c r="AS21" s="272">
        <f t="shared" si="5"/>
        <v>9</v>
      </c>
      <c r="AT21" s="67"/>
      <c r="AU21" s="42">
        <v>8</v>
      </c>
      <c r="AV21" s="42">
        <v>8</v>
      </c>
      <c r="AW21" s="41">
        <v>7</v>
      </c>
      <c r="AX21" s="42">
        <v>7</v>
      </c>
      <c r="AY21" s="42"/>
      <c r="AZ21" s="272">
        <f t="shared" si="6"/>
        <v>7</v>
      </c>
      <c r="BA21" s="67"/>
      <c r="BB21" s="42">
        <v>9</v>
      </c>
      <c r="BC21" s="41">
        <v>8</v>
      </c>
      <c r="BD21" s="41">
        <v>8</v>
      </c>
      <c r="BE21" s="42">
        <v>8</v>
      </c>
      <c r="BF21" s="42"/>
      <c r="BG21" s="272">
        <f t="shared" si="7"/>
        <v>8</v>
      </c>
      <c r="BH21" s="66"/>
      <c r="BI21" s="42">
        <v>7</v>
      </c>
      <c r="BJ21" s="41">
        <v>7</v>
      </c>
      <c r="BK21" s="41">
        <v>8</v>
      </c>
      <c r="BL21" s="42">
        <v>9</v>
      </c>
      <c r="BM21" s="42"/>
      <c r="BN21" s="272">
        <f t="shared" si="8"/>
        <v>9</v>
      </c>
      <c r="BO21" s="66"/>
      <c r="BP21" s="275">
        <v>10</v>
      </c>
      <c r="BQ21" s="275">
        <f t="shared" si="9"/>
        <v>249</v>
      </c>
      <c r="BR21" s="281">
        <f t="shared" si="10"/>
        <v>8.3</v>
      </c>
      <c r="BS21" s="70"/>
      <c r="BT21" s="69" t="str">
        <f t="shared" si="11"/>
        <v>Giái</v>
      </c>
      <c r="BW21" s="349">
        <v>197</v>
      </c>
      <c r="BX21" s="349">
        <v>249</v>
      </c>
      <c r="BY21" s="450">
        <f t="shared" si="13"/>
        <v>8.10909090909091</v>
      </c>
      <c r="BZ21" s="448" t="str">
        <f t="shared" si="12"/>
        <v>Giái</v>
      </c>
      <c r="CA21" s="448"/>
    </row>
    <row r="22" spans="2:79" ht="15" customHeight="1">
      <c r="B22" s="20">
        <v>15</v>
      </c>
      <c r="C22" s="21">
        <v>15</v>
      </c>
      <c r="D22" s="22" t="s">
        <v>30</v>
      </c>
      <c r="E22" s="324" t="s">
        <v>499</v>
      </c>
      <c r="F22" s="442" t="s">
        <v>312</v>
      </c>
      <c r="G22" s="278">
        <v>8</v>
      </c>
      <c r="H22" s="278">
        <v>8</v>
      </c>
      <c r="I22" s="42">
        <v>8</v>
      </c>
      <c r="J22" s="42">
        <v>8</v>
      </c>
      <c r="K22" s="42">
        <v>7</v>
      </c>
      <c r="L22" s="42"/>
      <c r="M22" s="272">
        <f t="shared" si="0"/>
        <v>7</v>
      </c>
      <c r="N22" s="67"/>
      <c r="O22" s="41">
        <v>7</v>
      </c>
      <c r="P22" s="41">
        <v>6</v>
      </c>
      <c r="Q22" s="41">
        <v>6</v>
      </c>
      <c r="R22" s="42">
        <v>9</v>
      </c>
      <c r="S22" s="42"/>
      <c r="T22" s="272">
        <f t="shared" si="1"/>
        <v>8</v>
      </c>
      <c r="U22" s="67"/>
      <c r="V22" s="42">
        <v>7</v>
      </c>
      <c r="W22" s="42">
        <v>5</v>
      </c>
      <c r="X22" s="41">
        <v>7</v>
      </c>
      <c r="Y22" s="42">
        <v>6</v>
      </c>
      <c r="Z22" s="42"/>
      <c r="AA22" s="272">
        <f t="shared" si="2"/>
        <v>6</v>
      </c>
      <c r="AB22" s="67"/>
      <c r="AC22" s="67">
        <v>8</v>
      </c>
      <c r="AD22" s="67">
        <v>9</v>
      </c>
      <c r="AE22" s="67">
        <v>7</v>
      </c>
      <c r="AF22" s="67"/>
      <c r="AG22" s="272">
        <f t="shared" si="3"/>
        <v>7</v>
      </c>
      <c r="AH22" s="169"/>
      <c r="AI22" s="174">
        <v>9</v>
      </c>
      <c r="AJ22" s="67">
        <v>8</v>
      </c>
      <c r="AK22" s="67">
        <v>7</v>
      </c>
      <c r="AL22" s="67"/>
      <c r="AM22" s="272">
        <f t="shared" si="4"/>
        <v>7</v>
      </c>
      <c r="AN22" s="67"/>
      <c r="AO22" s="42">
        <v>8</v>
      </c>
      <c r="AP22" s="41">
        <v>7</v>
      </c>
      <c r="AQ22" s="42">
        <v>9</v>
      </c>
      <c r="AR22" s="42"/>
      <c r="AS22" s="272">
        <f t="shared" si="5"/>
        <v>9</v>
      </c>
      <c r="AT22" s="67"/>
      <c r="AU22" s="42">
        <v>7</v>
      </c>
      <c r="AV22" s="42">
        <v>7</v>
      </c>
      <c r="AW22" s="41">
        <v>8</v>
      </c>
      <c r="AX22" s="42">
        <v>7</v>
      </c>
      <c r="AY22" s="42"/>
      <c r="AZ22" s="272">
        <f t="shared" si="6"/>
        <v>7</v>
      </c>
      <c r="BA22" s="67"/>
      <c r="BB22" s="42">
        <v>7</v>
      </c>
      <c r="BC22" s="41">
        <v>6</v>
      </c>
      <c r="BD22" s="41">
        <v>8</v>
      </c>
      <c r="BE22" s="42">
        <v>8</v>
      </c>
      <c r="BF22" s="42"/>
      <c r="BG22" s="272">
        <f t="shared" si="7"/>
        <v>8</v>
      </c>
      <c r="BH22" s="66"/>
      <c r="BI22" s="42">
        <v>8</v>
      </c>
      <c r="BJ22" s="41">
        <v>7</v>
      </c>
      <c r="BK22" s="41">
        <v>7</v>
      </c>
      <c r="BL22" s="42">
        <v>8</v>
      </c>
      <c r="BM22" s="42"/>
      <c r="BN22" s="272">
        <f t="shared" si="8"/>
        <v>8</v>
      </c>
      <c r="BO22" s="66"/>
      <c r="BP22" s="275">
        <v>10</v>
      </c>
      <c r="BQ22" s="275">
        <f t="shared" si="9"/>
        <v>235</v>
      </c>
      <c r="BR22" s="281">
        <f t="shared" si="10"/>
        <v>7.83</v>
      </c>
      <c r="BS22" s="70"/>
      <c r="BT22" s="69" t="str">
        <f t="shared" si="11"/>
        <v>Kh¸</v>
      </c>
      <c r="BW22" s="349">
        <v>184</v>
      </c>
      <c r="BX22" s="349">
        <v>235</v>
      </c>
      <c r="BY22" s="450">
        <f t="shared" si="13"/>
        <v>7.618181818181818</v>
      </c>
      <c r="BZ22" s="448" t="str">
        <f t="shared" si="12"/>
        <v>Kh¸</v>
      </c>
      <c r="CA22" s="448"/>
    </row>
    <row r="23" spans="2:79" ht="15" customHeight="1">
      <c r="B23" s="20">
        <v>16</v>
      </c>
      <c r="C23" s="21">
        <v>16</v>
      </c>
      <c r="D23" s="22" t="s">
        <v>14</v>
      </c>
      <c r="E23" s="324" t="s">
        <v>37</v>
      </c>
      <c r="F23" s="442" t="s">
        <v>313</v>
      </c>
      <c r="G23" s="278">
        <v>8</v>
      </c>
      <c r="H23" s="278">
        <v>6</v>
      </c>
      <c r="I23" s="42">
        <v>6</v>
      </c>
      <c r="J23" s="42">
        <v>8</v>
      </c>
      <c r="K23" s="42">
        <v>6</v>
      </c>
      <c r="L23" s="42"/>
      <c r="M23" s="272">
        <f t="shared" si="0"/>
        <v>6</v>
      </c>
      <c r="N23" s="67"/>
      <c r="O23" s="41">
        <v>6</v>
      </c>
      <c r="P23" s="41">
        <v>6</v>
      </c>
      <c r="Q23" s="41">
        <v>5</v>
      </c>
      <c r="R23" s="42">
        <v>7</v>
      </c>
      <c r="S23" s="42"/>
      <c r="T23" s="272">
        <f t="shared" si="1"/>
        <v>7</v>
      </c>
      <c r="U23" s="67"/>
      <c r="V23" s="42">
        <v>8</v>
      </c>
      <c r="W23" s="42">
        <v>7</v>
      </c>
      <c r="X23" s="41">
        <v>7</v>
      </c>
      <c r="Y23" s="42">
        <v>7</v>
      </c>
      <c r="Z23" s="42"/>
      <c r="AA23" s="272">
        <f t="shared" si="2"/>
        <v>7</v>
      </c>
      <c r="AB23" s="67"/>
      <c r="AC23" s="67">
        <v>7</v>
      </c>
      <c r="AD23" s="67">
        <v>9</v>
      </c>
      <c r="AE23" s="67">
        <v>7</v>
      </c>
      <c r="AF23" s="67"/>
      <c r="AG23" s="272">
        <f t="shared" si="3"/>
        <v>7</v>
      </c>
      <c r="AH23" s="169"/>
      <c r="AI23" s="174">
        <v>7</v>
      </c>
      <c r="AJ23" s="67">
        <v>7</v>
      </c>
      <c r="AK23" s="67">
        <v>5</v>
      </c>
      <c r="AL23" s="67"/>
      <c r="AM23" s="272">
        <f t="shared" si="4"/>
        <v>6</v>
      </c>
      <c r="AN23" s="67"/>
      <c r="AO23" s="42">
        <v>7</v>
      </c>
      <c r="AP23" s="41">
        <v>8</v>
      </c>
      <c r="AQ23" s="42">
        <v>8</v>
      </c>
      <c r="AR23" s="42"/>
      <c r="AS23" s="272">
        <f t="shared" si="5"/>
        <v>8</v>
      </c>
      <c r="AT23" s="67"/>
      <c r="AU23" s="42">
        <v>8</v>
      </c>
      <c r="AV23" s="42">
        <v>7</v>
      </c>
      <c r="AW23" s="41">
        <v>7</v>
      </c>
      <c r="AX23" s="42">
        <v>7</v>
      </c>
      <c r="AY23" s="42"/>
      <c r="AZ23" s="272">
        <f t="shared" si="6"/>
        <v>7</v>
      </c>
      <c r="BA23" s="67"/>
      <c r="BB23" s="42">
        <v>7</v>
      </c>
      <c r="BC23" s="41">
        <v>7</v>
      </c>
      <c r="BD23" s="41">
        <v>8</v>
      </c>
      <c r="BE23" s="42">
        <v>8</v>
      </c>
      <c r="BF23" s="42"/>
      <c r="BG23" s="272">
        <f t="shared" si="7"/>
        <v>8</v>
      </c>
      <c r="BH23" s="66"/>
      <c r="BI23" s="42">
        <v>7</v>
      </c>
      <c r="BJ23" s="41">
        <v>7</v>
      </c>
      <c r="BK23" s="41">
        <v>9</v>
      </c>
      <c r="BL23" s="42">
        <v>6</v>
      </c>
      <c r="BM23" s="42"/>
      <c r="BN23" s="272">
        <f t="shared" si="8"/>
        <v>7</v>
      </c>
      <c r="BO23" s="66"/>
      <c r="BP23" s="275">
        <v>10</v>
      </c>
      <c r="BQ23" s="275">
        <f t="shared" si="9"/>
        <v>224</v>
      </c>
      <c r="BR23" s="281">
        <f t="shared" si="10"/>
        <v>7.47</v>
      </c>
      <c r="BS23" s="70"/>
      <c r="BT23" s="69" t="str">
        <f t="shared" si="11"/>
        <v>Kh¸</v>
      </c>
      <c r="BW23" s="349">
        <v>175</v>
      </c>
      <c r="BX23" s="349">
        <v>224</v>
      </c>
      <c r="BY23" s="450">
        <f t="shared" si="13"/>
        <v>7.254545454545455</v>
      </c>
      <c r="BZ23" s="448" t="str">
        <f t="shared" si="12"/>
        <v>Kh¸</v>
      </c>
      <c r="CA23" s="448"/>
    </row>
    <row r="24" spans="2:79" ht="15" customHeight="1">
      <c r="B24" s="20">
        <v>17</v>
      </c>
      <c r="C24" s="21">
        <v>17</v>
      </c>
      <c r="D24" s="22" t="s">
        <v>30</v>
      </c>
      <c r="E24" s="324" t="s">
        <v>37</v>
      </c>
      <c r="F24" s="442" t="s">
        <v>314</v>
      </c>
      <c r="G24" s="278">
        <v>8</v>
      </c>
      <c r="H24" s="278">
        <v>8</v>
      </c>
      <c r="I24" s="42">
        <v>7</v>
      </c>
      <c r="J24" s="42">
        <v>8</v>
      </c>
      <c r="K24" s="42">
        <v>8</v>
      </c>
      <c r="L24" s="42"/>
      <c r="M24" s="272">
        <f t="shared" si="0"/>
        <v>8</v>
      </c>
      <c r="N24" s="67"/>
      <c r="O24" s="41">
        <v>6</v>
      </c>
      <c r="P24" s="41">
        <v>6</v>
      </c>
      <c r="Q24" s="41">
        <v>8</v>
      </c>
      <c r="R24" s="42">
        <v>6</v>
      </c>
      <c r="S24" s="42"/>
      <c r="T24" s="272">
        <f t="shared" si="1"/>
        <v>6</v>
      </c>
      <c r="U24" s="67"/>
      <c r="V24" s="42">
        <v>6</v>
      </c>
      <c r="W24" s="42">
        <v>5</v>
      </c>
      <c r="X24" s="41">
        <v>7</v>
      </c>
      <c r="Y24" s="42">
        <v>6</v>
      </c>
      <c r="Z24" s="42"/>
      <c r="AA24" s="272">
        <f t="shared" si="2"/>
        <v>6</v>
      </c>
      <c r="AB24" s="67"/>
      <c r="AC24" s="67">
        <v>8</v>
      </c>
      <c r="AD24" s="67">
        <v>8</v>
      </c>
      <c r="AE24" s="67">
        <v>7</v>
      </c>
      <c r="AF24" s="67"/>
      <c r="AG24" s="272">
        <f t="shared" si="3"/>
        <v>7</v>
      </c>
      <c r="AH24" s="169"/>
      <c r="AI24" s="174">
        <v>9</v>
      </c>
      <c r="AJ24" s="67">
        <v>8</v>
      </c>
      <c r="AK24" s="67">
        <v>7</v>
      </c>
      <c r="AL24" s="67"/>
      <c r="AM24" s="272">
        <f t="shared" si="4"/>
        <v>7</v>
      </c>
      <c r="AN24" s="67"/>
      <c r="AO24" s="42">
        <v>7</v>
      </c>
      <c r="AP24" s="41">
        <v>8</v>
      </c>
      <c r="AQ24" s="42">
        <v>8</v>
      </c>
      <c r="AR24" s="42"/>
      <c r="AS24" s="272">
        <f t="shared" si="5"/>
        <v>8</v>
      </c>
      <c r="AT24" s="67"/>
      <c r="AU24" s="42">
        <v>7</v>
      </c>
      <c r="AV24" s="42">
        <v>6</v>
      </c>
      <c r="AW24" s="41">
        <v>7</v>
      </c>
      <c r="AX24" s="42">
        <v>7</v>
      </c>
      <c r="AY24" s="42"/>
      <c r="AZ24" s="272">
        <f t="shared" si="6"/>
        <v>7</v>
      </c>
      <c r="BA24" s="67"/>
      <c r="BB24" s="42">
        <v>8</v>
      </c>
      <c r="BC24" s="41">
        <v>7</v>
      </c>
      <c r="BD24" s="41">
        <v>8</v>
      </c>
      <c r="BE24" s="42">
        <v>9</v>
      </c>
      <c r="BF24" s="42"/>
      <c r="BG24" s="272">
        <f t="shared" si="7"/>
        <v>9</v>
      </c>
      <c r="BH24" s="66"/>
      <c r="BI24" s="42">
        <v>6</v>
      </c>
      <c r="BJ24" s="41">
        <v>7</v>
      </c>
      <c r="BK24" s="41">
        <v>8</v>
      </c>
      <c r="BL24" s="42">
        <v>8</v>
      </c>
      <c r="BM24" s="42"/>
      <c r="BN24" s="272">
        <f t="shared" si="8"/>
        <v>8</v>
      </c>
      <c r="BO24" s="66"/>
      <c r="BP24" s="275">
        <v>10</v>
      </c>
      <c r="BQ24" s="275">
        <f t="shared" si="9"/>
        <v>234</v>
      </c>
      <c r="BR24" s="281">
        <f t="shared" si="10"/>
        <v>7.8</v>
      </c>
      <c r="BS24" s="70"/>
      <c r="BT24" s="69" t="str">
        <f t="shared" si="11"/>
        <v>Kh¸</v>
      </c>
      <c r="BW24" s="349">
        <v>178</v>
      </c>
      <c r="BX24" s="349">
        <v>234</v>
      </c>
      <c r="BY24" s="450">
        <f t="shared" si="13"/>
        <v>7.490909090909091</v>
      </c>
      <c r="BZ24" s="448" t="str">
        <f t="shared" si="12"/>
        <v>Kh¸</v>
      </c>
      <c r="CA24" s="448"/>
    </row>
    <row r="25" spans="2:79" ht="15" customHeight="1">
      <c r="B25" s="20">
        <v>18</v>
      </c>
      <c r="C25" s="21">
        <v>18</v>
      </c>
      <c r="D25" s="22" t="s">
        <v>165</v>
      </c>
      <c r="E25" s="324" t="s">
        <v>12</v>
      </c>
      <c r="F25" s="442" t="s">
        <v>315</v>
      </c>
      <c r="G25" s="278">
        <v>8</v>
      </c>
      <c r="H25" s="278">
        <v>7</v>
      </c>
      <c r="I25" s="42">
        <v>7</v>
      </c>
      <c r="J25" s="42">
        <v>7</v>
      </c>
      <c r="K25" s="42">
        <v>5</v>
      </c>
      <c r="L25" s="42"/>
      <c r="M25" s="272">
        <f t="shared" si="0"/>
        <v>6</v>
      </c>
      <c r="N25" s="67"/>
      <c r="O25" s="41">
        <v>8</v>
      </c>
      <c r="P25" s="41">
        <v>7</v>
      </c>
      <c r="Q25" s="41">
        <v>7</v>
      </c>
      <c r="R25" s="42">
        <v>9</v>
      </c>
      <c r="S25" s="42"/>
      <c r="T25" s="272">
        <f t="shared" si="1"/>
        <v>9</v>
      </c>
      <c r="U25" s="67"/>
      <c r="V25" s="42">
        <v>8</v>
      </c>
      <c r="W25" s="42">
        <v>5</v>
      </c>
      <c r="X25" s="41">
        <v>7</v>
      </c>
      <c r="Y25" s="42">
        <v>7</v>
      </c>
      <c r="Z25" s="42"/>
      <c r="AA25" s="272">
        <f t="shared" si="2"/>
        <v>7</v>
      </c>
      <c r="AB25" s="67"/>
      <c r="AC25" s="67">
        <v>8</v>
      </c>
      <c r="AD25" s="67">
        <v>8</v>
      </c>
      <c r="AE25" s="67">
        <v>9</v>
      </c>
      <c r="AF25" s="67"/>
      <c r="AG25" s="272">
        <f t="shared" si="3"/>
        <v>9</v>
      </c>
      <c r="AH25" s="169"/>
      <c r="AI25" s="174">
        <v>7</v>
      </c>
      <c r="AJ25" s="67">
        <v>7</v>
      </c>
      <c r="AK25" s="67">
        <v>7</v>
      </c>
      <c r="AL25" s="67"/>
      <c r="AM25" s="272">
        <f t="shared" si="4"/>
        <v>7</v>
      </c>
      <c r="AN25" s="67"/>
      <c r="AO25" s="42">
        <v>8</v>
      </c>
      <c r="AP25" s="41">
        <v>8</v>
      </c>
      <c r="AQ25" s="42">
        <v>9</v>
      </c>
      <c r="AR25" s="42"/>
      <c r="AS25" s="272">
        <f t="shared" si="5"/>
        <v>9</v>
      </c>
      <c r="AT25" s="67"/>
      <c r="AU25" s="42">
        <v>7</v>
      </c>
      <c r="AV25" s="42">
        <v>7</v>
      </c>
      <c r="AW25" s="41">
        <v>7</v>
      </c>
      <c r="AX25" s="42">
        <v>6</v>
      </c>
      <c r="AY25" s="42"/>
      <c r="AZ25" s="272">
        <f t="shared" si="6"/>
        <v>6</v>
      </c>
      <c r="BA25" s="67"/>
      <c r="BB25" s="42">
        <v>7</v>
      </c>
      <c r="BC25" s="41">
        <v>7</v>
      </c>
      <c r="BD25" s="41">
        <v>8</v>
      </c>
      <c r="BE25" s="42">
        <v>7</v>
      </c>
      <c r="BF25" s="42"/>
      <c r="BG25" s="272">
        <f t="shared" si="7"/>
        <v>7</v>
      </c>
      <c r="BH25" s="66"/>
      <c r="BI25" s="42">
        <v>6</v>
      </c>
      <c r="BJ25" s="41">
        <v>8</v>
      </c>
      <c r="BK25" s="41">
        <v>7</v>
      </c>
      <c r="BL25" s="42">
        <v>7</v>
      </c>
      <c r="BM25" s="42"/>
      <c r="BN25" s="272">
        <f t="shared" si="8"/>
        <v>7</v>
      </c>
      <c r="BO25" s="66"/>
      <c r="BP25" s="275">
        <v>10</v>
      </c>
      <c r="BQ25" s="275">
        <f t="shared" si="9"/>
        <v>232</v>
      </c>
      <c r="BR25" s="281">
        <f t="shared" si="10"/>
        <v>7.73</v>
      </c>
      <c r="BS25" s="70"/>
      <c r="BT25" s="69" t="str">
        <f t="shared" si="11"/>
        <v>Kh¸</v>
      </c>
      <c r="BW25" s="349">
        <v>187</v>
      </c>
      <c r="BX25" s="349">
        <v>232</v>
      </c>
      <c r="BY25" s="450">
        <f t="shared" si="13"/>
        <v>7.618181818181818</v>
      </c>
      <c r="BZ25" s="448" t="str">
        <f t="shared" si="12"/>
        <v>Kh¸</v>
      </c>
      <c r="CA25" s="448"/>
    </row>
    <row r="26" spans="2:79" ht="15" customHeight="1">
      <c r="B26" s="20">
        <v>19</v>
      </c>
      <c r="C26" s="21">
        <v>19</v>
      </c>
      <c r="D26" s="22" t="s">
        <v>26</v>
      </c>
      <c r="E26" s="324" t="s">
        <v>82</v>
      </c>
      <c r="F26" s="442" t="s">
        <v>316</v>
      </c>
      <c r="G26" s="278">
        <v>8</v>
      </c>
      <c r="H26" s="278">
        <v>8</v>
      </c>
      <c r="I26" s="42">
        <v>7</v>
      </c>
      <c r="J26" s="42">
        <v>7</v>
      </c>
      <c r="K26" s="42">
        <v>5</v>
      </c>
      <c r="L26" s="42"/>
      <c r="M26" s="272">
        <f t="shared" si="0"/>
        <v>6</v>
      </c>
      <c r="N26" s="67"/>
      <c r="O26" s="41">
        <v>5</v>
      </c>
      <c r="P26" s="41">
        <v>5</v>
      </c>
      <c r="Q26" s="41">
        <v>5</v>
      </c>
      <c r="R26" s="42">
        <v>7</v>
      </c>
      <c r="S26" s="42"/>
      <c r="T26" s="272">
        <f t="shared" si="1"/>
        <v>6</v>
      </c>
      <c r="U26" s="67"/>
      <c r="V26" s="42">
        <v>6</v>
      </c>
      <c r="W26" s="42">
        <v>6</v>
      </c>
      <c r="X26" s="41">
        <v>6</v>
      </c>
      <c r="Y26" s="42">
        <v>6</v>
      </c>
      <c r="Z26" s="42"/>
      <c r="AA26" s="272">
        <f t="shared" si="2"/>
        <v>6</v>
      </c>
      <c r="AB26" s="67"/>
      <c r="AC26" s="67">
        <v>7</v>
      </c>
      <c r="AD26" s="67">
        <v>8</v>
      </c>
      <c r="AE26" s="67">
        <v>8</v>
      </c>
      <c r="AF26" s="67"/>
      <c r="AG26" s="272">
        <f t="shared" si="3"/>
        <v>8</v>
      </c>
      <c r="AH26" s="169"/>
      <c r="AI26" s="174">
        <v>7</v>
      </c>
      <c r="AJ26" s="67">
        <v>7</v>
      </c>
      <c r="AK26" s="67">
        <v>6</v>
      </c>
      <c r="AL26" s="67"/>
      <c r="AM26" s="272">
        <f t="shared" si="4"/>
        <v>6</v>
      </c>
      <c r="AN26" s="67"/>
      <c r="AO26" s="42">
        <v>8</v>
      </c>
      <c r="AP26" s="41">
        <v>7</v>
      </c>
      <c r="AQ26" s="42">
        <v>7</v>
      </c>
      <c r="AR26" s="42"/>
      <c r="AS26" s="272">
        <f t="shared" si="5"/>
        <v>7</v>
      </c>
      <c r="AT26" s="67"/>
      <c r="AU26" s="42">
        <v>7</v>
      </c>
      <c r="AV26" s="42">
        <v>6</v>
      </c>
      <c r="AW26" s="41">
        <v>8</v>
      </c>
      <c r="AX26" s="42">
        <v>7</v>
      </c>
      <c r="AY26" s="42"/>
      <c r="AZ26" s="272">
        <f t="shared" si="6"/>
        <v>7</v>
      </c>
      <c r="BA26" s="67"/>
      <c r="BB26" s="42">
        <v>7</v>
      </c>
      <c r="BC26" s="41">
        <v>7</v>
      </c>
      <c r="BD26" s="41">
        <v>8</v>
      </c>
      <c r="BE26" s="42">
        <v>8</v>
      </c>
      <c r="BF26" s="42"/>
      <c r="BG26" s="272">
        <f t="shared" si="7"/>
        <v>8</v>
      </c>
      <c r="BH26" s="66"/>
      <c r="BI26" s="42">
        <v>7</v>
      </c>
      <c r="BJ26" s="41">
        <v>7</v>
      </c>
      <c r="BK26" s="41">
        <v>7</v>
      </c>
      <c r="BL26" s="42">
        <v>6</v>
      </c>
      <c r="BM26" s="42"/>
      <c r="BN26" s="272">
        <f t="shared" si="8"/>
        <v>6</v>
      </c>
      <c r="BO26" s="66"/>
      <c r="BP26" s="275">
        <v>10</v>
      </c>
      <c r="BQ26" s="275">
        <f t="shared" si="9"/>
        <v>215</v>
      </c>
      <c r="BR26" s="281">
        <f t="shared" si="10"/>
        <v>7.17</v>
      </c>
      <c r="BS26" s="70"/>
      <c r="BT26" s="69" t="str">
        <f t="shared" si="11"/>
        <v>Kh¸</v>
      </c>
      <c r="BW26" s="349">
        <v>181</v>
      </c>
      <c r="BX26" s="349">
        <v>215</v>
      </c>
      <c r="BY26" s="450">
        <f t="shared" si="13"/>
        <v>7.2</v>
      </c>
      <c r="BZ26" s="448" t="str">
        <f t="shared" si="12"/>
        <v>Kh¸</v>
      </c>
      <c r="CA26" s="448"/>
    </row>
    <row r="27" spans="2:79" ht="15" customHeight="1">
      <c r="B27" s="20">
        <v>20</v>
      </c>
      <c r="C27" s="21">
        <v>20</v>
      </c>
      <c r="D27" s="22" t="s">
        <v>26</v>
      </c>
      <c r="E27" s="324" t="s">
        <v>83</v>
      </c>
      <c r="F27" s="442" t="s">
        <v>317</v>
      </c>
      <c r="G27" s="278">
        <v>8</v>
      </c>
      <c r="H27" s="278">
        <v>8</v>
      </c>
      <c r="I27" s="42">
        <v>8</v>
      </c>
      <c r="J27" s="42">
        <v>7</v>
      </c>
      <c r="K27" s="42">
        <v>6</v>
      </c>
      <c r="L27" s="42"/>
      <c r="M27" s="272">
        <f t="shared" si="0"/>
        <v>7</v>
      </c>
      <c r="N27" s="67"/>
      <c r="O27" s="41">
        <v>7</v>
      </c>
      <c r="P27" s="41">
        <v>6</v>
      </c>
      <c r="Q27" s="41">
        <v>8</v>
      </c>
      <c r="R27" s="42">
        <v>8</v>
      </c>
      <c r="S27" s="42"/>
      <c r="T27" s="272">
        <f t="shared" si="1"/>
        <v>8</v>
      </c>
      <c r="U27" s="67"/>
      <c r="V27" s="42">
        <v>6</v>
      </c>
      <c r="W27" s="42">
        <v>8</v>
      </c>
      <c r="X27" s="41">
        <v>7</v>
      </c>
      <c r="Y27" s="42">
        <v>7</v>
      </c>
      <c r="Z27" s="42"/>
      <c r="AA27" s="272">
        <f t="shared" si="2"/>
        <v>7</v>
      </c>
      <c r="AB27" s="67"/>
      <c r="AC27" s="67">
        <v>8</v>
      </c>
      <c r="AD27" s="67">
        <v>8</v>
      </c>
      <c r="AE27" s="67">
        <v>8</v>
      </c>
      <c r="AF27" s="67"/>
      <c r="AG27" s="272">
        <f t="shared" si="3"/>
        <v>8</v>
      </c>
      <c r="AH27" s="169"/>
      <c r="AI27" s="174">
        <v>9</v>
      </c>
      <c r="AJ27" s="67">
        <v>7</v>
      </c>
      <c r="AK27" s="67">
        <v>7</v>
      </c>
      <c r="AL27" s="67"/>
      <c r="AM27" s="272">
        <f t="shared" si="4"/>
        <v>7</v>
      </c>
      <c r="AN27" s="67"/>
      <c r="AO27" s="42">
        <v>7</v>
      </c>
      <c r="AP27" s="41">
        <v>8</v>
      </c>
      <c r="AQ27" s="42">
        <v>8</v>
      </c>
      <c r="AR27" s="42"/>
      <c r="AS27" s="272">
        <f t="shared" si="5"/>
        <v>8</v>
      </c>
      <c r="AT27" s="67"/>
      <c r="AU27" s="42">
        <v>7</v>
      </c>
      <c r="AV27" s="42">
        <v>7</v>
      </c>
      <c r="AW27" s="41">
        <v>6</v>
      </c>
      <c r="AX27" s="42">
        <v>7</v>
      </c>
      <c r="AY27" s="42"/>
      <c r="AZ27" s="272">
        <f t="shared" si="6"/>
        <v>7</v>
      </c>
      <c r="BA27" s="67"/>
      <c r="BB27" s="42">
        <v>8</v>
      </c>
      <c r="BC27" s="41">
        <v>8</v>
      </c>
      <c r="BD27" s="41">
        <v>8</v>
      </c>
      <c r="BE27" s="42">
        <v>8</v>
      </c>
      <c r="BF27" s="42"/>
      <c r="BG27" s="272">
        <f t="shared" si="7"/>
        <v>8</v>
      </c>
      <c r="BH27" s="66"/>
      <c r="BI27" s="42">
        <v>5</v>
      </c>
      <c r="BJ27" s="41">
        <v>8</v>
      </c>
      <c r="BK27" s="41">
        <v>7</v>
      </c>
      <c r="BL27" s="42">
        <v>7</v>
      </c>
      <c r="BM27" s="42"/>
      <c r="BN27" s="272">
        <f t="shared" si="8"/>
        <v>7</v>
      </c>
      <c r="BO27" s="66"/>
      <c r="BP27" s="275">
        <v>10</v>
      </c>
      <c r="BQ27" s="275">
        <f t="shared" si="9"/>
        <v>235</v>
      </c>
      <c r="BR27" s="281">
        <f t="shared" si="10"/>
        <v>7.83</v>
      </c>
      <c r="BS27" s="70"/>
      <c r="BT27" s="69" t="str">
        <f t="shared" si="11"/>
        <v>Kh¸</v>
      </c>
      <c r="BW27" s="349">
        <v>201</v>
      </c>
      <c r="BX27" s="349">
        <v>235</v>
      </c>
      <c r="BY27" s="450">
        <f t="shared" si="13"/>
        <v>7.927272727272728</v>
      </c>
      <c r="BZ27" s="448" t="str">
        <f t="shared" si="12"/>
        <v>Kh¸</v>
      </c>
      <c r="CA27" s="448"/>
    </row>
    <row r="28" spans="2:79" ht="15" customHeight="1">
      <c r="B28" s="20">
        <v>21</v>
      </c>
      <c r="C28" s="21">
        <v>21</v>
      </c>
      <c r="D28" s="22" t="s">
        <v>10</v>
      </c>
      <c r="E28" s="324" t="s">
        <v>84</v>
      </c>
      <c r="F28" s="442" t="s">
        <v>318</v>
      </c>
      <c r="G28" s="278">
        <v>8</v>
      </c>
      <c r="H28" s="278">
        <v>8</v>
      </c>
      <c r="I28" s="42">
        <v>8</v>
      </c>
      <c r="J28" s="42">
        <v>8</v>
      </c>
      <c r="K28" s="42">
        <v>9</v>
      </c>
      <c r="L28" s="42"/>
      <c r="M28" s="272">
        <f t="shared" si="0"/>
        <v>9</v>
      </c>
      <c r="N28" s="67"/>
      <c r="O28" s="41">
        <v>7</v>
      </c>
      <c r="P28" s="41">
        <v>6</v>
      </c>
      <c r="Q28" s="41">
        <v>5</v>
      </c>
      <c r="R28" s="42">
        <v>7</v>
      </c>
      <c r="S28" s="42"/>
      <c r="T28" s="272">
        <f t="shared" si="1"/>
        <v>7</v>
      </c>
      <c r="U28" s="67"/>
      <c r="V28" s="42">
        <v>6</v>
      </c>
      <c r="W28" s="42">
        <v>6</v>
      </c>
      <c r="X28" s="41">
        <v>6</v>
      </c>
      <c r="Y28" s="42">
        <v>6</v>
      </c>
      <c r="Z28" s="42"/>
      <c r="AA28" s="272">
        <f t="shared" si="2"/>
        <v>6</v>
      </c>
      <c r="AB28" s="67"/>
      <c r="AC28" s="67">
        <v>7</v>
      </c>
      <c r="AD28" s="67">
        <v>8</v>
      </c>
      <c r="AE28" s="67">
        <v>8</v>
      </c>
      <c r="AF28" s="67"/>
      <c r="AG28" s="272">
        <f t="shared" si="3"/>
        <v>8</v>
      </c>
      <c r="AH28" s="169"/>
      <c r="AI28" s="174">
        <v>8</v>
      </c>
      <c r="AJ28" s="67">
        <v>8</v>
      </c>
      <c r="AK28" s="67">
        <v>8</v>
      </c>
      <c r="AL28" s="67"/>
      <c r="AM28" s="272">
        <f t="shared" si="4"/>
        <v>8</v>
      </c>
      <c r="AN28" s="67"/>
      <c r="AO28" s="42">
        <v>8</v>
      </c>
      <c r="AP28" s="41">
        <v>8</v>
      </c>
      <c r="AQ28" s="42">
        <v>9</v>
      </c>
      <c r="AR28" s="42"/>
      <c r="AS28" s="272">
        <f t="shared" si="5"/>
        <v>9</v>
      </c>
      <c r="AT28" s="67"/>
      <c r="AU28" s="42">
        <v>7</v>
      </c>
      <c r="AV28" s="42">
        <v>7</v>
      </c>
      <c r="AW28" s="41">
        <v>7</v>
      </c>
      <c r="AX28" s="42">
        <v>7</v>
      </c>
      <c r="AY28" s="42"/>
      <c r="AZ28" s="272">
        <f t="shared" si="6"/>
        <v>7</v>
      </c>
      <c r="BA28" s="67"/>
      <c r="BB28" s="42">
        <v>7</v>
      </c>
      <c r="BC28" s="41">
        <v>7</v>
      </c>
      <c r="BD28" s="41">
        <v>8</v>
      </c>
      <c r="BE28" s="42">
        <v>9</v>
      </c>
      <c r="BF28" s="42"/>
      <c r="BG28" s="272">
        <f t="shared" si="7"/>
        <v>9</v>
      </c>
      <c r="BH28" s="66"/>
      <c r="BI28" s="42">
        <v>5</v>
      </c>
      <c r="BJ28" s="41">
        <v>7</v>
      </c>
      <c r="BK28" s="41">
        <v>7</v>
      </c>
      <c r="BL28" s="42">
        <v>6</v>
      </c>
      <c r="BM28" s="42"/>
      <c r="BN28" s="272">
        <f t="shared" si="8"/>
        <v>6</v>
      </c>
      <c r="BO28" s="66"/>
      <c r="BP28" s="275">
        <v>10</v>
      </c>
      <c r="BQ28" s="275">
        <f t="shared" si="9"/>
        <v>241</v>
      </c>
      <c r="BR28" s="281">
        <f t="shared" si="10"/>
        <v>8.03</v>
      </c>
      <c r="BS28" s="70"/>
      <c r="BT28" s="69" t="str">
        <f t="shared" si="11"/>
        <v>Giái</v>
      </c>
      <c r="BW28" s="349">
        <v>188</v>
      </c>
      <c r="BX28" s="349">
        <v>241</v>
      </c>
      <c r="BY28" s="450">
        <f t="shared" si="13"/>
        <v>7.8</v>
      </c>
      <c r="BZ28" s="448" t="str">
        <f t="shared" si="12"/>
        <v>Kh¸</v>
      </c>
      <c r="CA28" s="448"/>
    </row>
    <row r="29" spans="2:79" ht="15" customHeight="1">
      <c r="B29" s="20">
        <v>22</v>
      </c>
      <c r="C29" s="21">
        <v>22</v>
      </c>
      <c r="D29" s="22" t="s">
        <v>13</v>
      </c>
      <c r="E29" s="324" t="s">
        <v>27</v>
      </c>
      <c r="F29" s="442" t="s">
        <v>319</v>
      </c>
      <c r="G29" s="278">
        <v>8</v>
      </c>
      <c r="H29" s="278">
        <v>8</v>
      </c>
      <c r="I29" s="42">
        <v>7</v>
      </c>
      <c r="J29" s="42">
        <v>7</v>
      </c>
      <c r="K29" s="42">
        <v>9</v>
      </c>
      <c r="L29" s="42"/>
      <c r="M29" s="272">
        <f t="shared" si="0"/>
        <v>9</v>
      </c>
      <c r="N29" s="67"/>
      <c r="O29" s="41">
        <v>9</v>
      </c>
      <c r="P29" s="41">
        <v>6</v>
      </c>
      <c r="Q29" s="41">
        <v>8</v>
      </c>
      <c r="R29" s="42">
        <v>7</v>
      </c>
      <c r="S29" s="42"/>
      <c r="T29" s="272">
        <f t="shared" si="1"/>
        <v>7</v>
      </c>
      <c r="U29" s="67"/>
      <c r="V29" s="42">
        <v>8</v>
      </c>
      <c r="W29" s="42">
        <v>7</v>
      </c>
      <c r="X29" s="41">
        <v>7</v>
      </c>
      <c r="Y29" s="42">
        <v>8</v>
      </c>
      <c r="Z29" s="42"/>
      <c r="AA29" s="272">
        <f t="shared" si="2"/>
        <v>8</v>
      </c>
      <c r="AB29" s="67"/>
      <c r="AC29" s="67">
        <v>8</v>
      </c>
      <c r="AD29" s="67">
        <v>8</v>
      </c>
      <c r="AE29" s="67">
        <v>8</v>
      </c>
      <c r="AF29" s="67"/>
      <c r="AG29" s="272">
        <f t="shared" si="3"/>
        <v>8</v>
      </c>
      <c r="AH29" s="169"/>
      <c r="AI29" s="174">
        <v>8</v>
      </c>
      <c r="AJ29" s="67">
        <v>8</v>
      </c>
      <c r="AK29" s="67">
        <v>7</v>
      </c>
      <c r="AL29" s="67"/>
      <c r="AM29" s="272">
        <f t="shared" si="4"/>
        <v>7</v>
      </c>
      <c r="AN29" s="67"/>
      <c r="AO29" s="42">
        <v>8</v>
      </c>
      <c r="AP29" s="41">
        <v>8</v>
      </c>
      <c r="AQ29" s="42">
        <v>9</v>
      </c>
      <c r="AR29" s="42"/>
      <c r="AS29" s="272">
        <f t="shared" si="5"/>
        <v>9</v>
      </c>
      <c r="AT29" s="67"/>
      <c r="AU29" s="42">
        <v>7</v>
      </c>
      <c r="AV29" s="42">
        <v>7</v>
      </c>
      <c r="AW29" s="41">
        <v>7</v>
      </c>
      <c r="AX29" s="42">
        <v>5</v>
      </c>
      <c r="AY29" s="42"/>
      <c r="AZ29" s="272">
        <f t="shared" si="6"/>
        <v>6</v>
      </c>
      <c r="BA29" s="67"/>
      <c r="BB29" s="42">
        <v>7</v>
      </c>
      <c r="BC29" s="41">
        <v>8</v>
      </c>
      <c r="BD29" s="41">
        <v>7</v>
      </c>
      <c r="BE29" s="42">
        <v>8</v>
      </c>
      <c r="BF29" s="42"/>
      <c r="BG29" s="272">
        <f t="shared" si="7"/>
        <v>8</v>
      </c>
      <c r="BH29" s="66"/>
      <c r="BI29" s="42">
        <v>6</v>
      </c>
      <c r="BJ29" s="41">
        <v>7</v>
      </c>
      <c r="BK29" s="41">
        <v>8</v>
      </c>
      <c r="BL29" s="42">
        <v>7</v>
      </c>
      <c r="BM29" s="42"/>
      <c r="BN29" s="272">
        <f t="shared" si="8"/>
        <v>7</v>
      </c>
      <c r="BO29" s="66"/>
      <c r="BP29" s="275">
        <v>10</v>
      </c>
      <c r="BQ29" s="275">
        <f t="shared" si="9"/>
        <v>242</v>
      </c>
      <c r="BR29" s="281">
        <f t="shared" si="10"/>
        <v>8.07</v>
      </c>
      <c r="BS29" s="70"/>
      <c r="BT29" s="69" t="str">
        <f t="shared" si="11"/>
        <v>Giái</v>
      </c>
      <c r="BU29" t="s">
        <v>460</v>
      </c>
      <c r="BW29" s="349">
        <v>203</v>
      </c>
      <c r="BX29" s="349">
        <v>242</v>
      </c>
      <c r="BY29" s="450">
        <f t="shared" si="13"/>
        <v>8.090909090909092</v>
      </c>
      <c r="BZ29" s="448" t="str">
        <f t="shared" si="12"/>
        <v>Giái</v>
      </c>
      <c r="CA29" s="448"/>
    </row>
    <row r="30" spans="2:79" ht="15" customHeight="1">
      <c r="B30" s="473">
        <v>23</v>
      </c>
      <c r="C30" s="474">
        <v>23</v>
      </c>
      <c r="D30" s="475" t="s">
        <v>85</v>
      </c>
      <c r="E30" s="476" t="s">
        <v>27</v>
      </c>
      <c r="F30" s="477" t="s">
        <v>320</v>
      </c>
      <c r="G30" s="278">
        <v>8</v>
      </c>
      <c r="H30" s="278">
        <v>7</v>
      </c>
      <c r="I30" s="478">
        <v>6</v>
      </c>
      <c r="J30" s="478">
        <v>6</v>
      </c>
      <c r="K30" s="478">
        <v>5</v>
      </c>
      <c r="L30" s="478"/>
      <c r="M30" s="479">
        <f t="shared" si="0"/>
        <v>6</v>
      </c>
      <c r="N30" s="480"/>
      <c r="O30" s="481">
        <v>5</v>
      </c>
      <c r="P30" s="481">
        <v>6</v>
      </c>
      <c r="Q30" s="481">
        <v>7</v>
      </c>
      <c r="R30" s="482">
        <v>3</v>
      </c>
      <c r="S30" s="478">
        <v>7</v>
      </c>
      <c r="T30" s="479">
        <f t="shared" si="1"/>
        <v>4</v>
      </c>
      <c r="U30" s="479">
        <f>ROUND(SUM(O30:Q30)/3*0.3+S30*0.7,0)</f>
        <v>7</v>
      </c>
      <c r="V30" s="478">
        <v>8</v>
      </c>
      <c r="W30" s="478">
        <v>6</v>
      </c>
      <c r="X30" s="481">
        <v>7</v>
      </c>
      <c r="Y30" s="478">
        <v>7</v>
      </c>
      <c r="Z30" s="478"/>
      <c r="AA30" s="479">
        <f t="shared" si="2"/>
        <v>7</v>
      </c>
      <c r="AB30" s="480"/>
      <c r="AC30" s="480">
        <v>8</v>
      </c>
      <c r="AD30" s="480">
        <v>8</v>
      </c>
      <c r="AE30" s="480">
        <v>6</v>
      </c>
      <c r="AF30" s="480"/>
      <c r="AG30" s="479">
        <f t="shared" si="3"/>
        <v>7</v>
      </c>
      <c r="AH30" s="483"/>
      <c r="AI30" s="484">
        <v>8</v>
      </c>
      <c r="AJ30" s="480">
        <v>8</v>
      </c>
      <c r="AK30" s="480">
        <v>6</v>
      </c>
      <c r="AL30" s="480"/>
      <c r="AM30" s="479">
        <f t="shared" si="4"/>
        <v>7</v>
      </c>
      <c r="AN30" s="480"/>
      <c r="AO30" s="478">
        <v>8</v>
      </c>
      <c r="AP30" s="481">
        <v>8</v>
      </c>
      <c r="AQ30" s="478">
        <v>6</v>
      </c>
      <c r="AR30" s="478"/>
      <c r="AS30" s="479">
        <f t="shared" si="5"/>
        <v>7</v>
      </c>
      <c r="AT30" s="480"/>
      <c r="AU30" s="478">
        <v>7</v>
      </c>
      <c r="AV30" s="478">
        <v>7</v>
      </c>
      <c r="AW30" s="481">
        <v>7</v>
      </c>
      <c r="AX30" s="478">
        <v>7</v>
      </c>
      <c r="AY30" s="478"/>
      <c r="AZ30" s="479">
        <f t="shared" si="6"/>
        <v>7</v>
      </c>
      <c r="BA30" s="480"/>
      <c r="BB30" s="478">
        <v>6</v>
      </c>
      <c r="BC30" s="481">
        <v>7</v>
      </c>
      <c r="BD30" s="481">
        <v>8</v>
      </c>
      <c r="BE30" s="478">
        <v>5</v>
      </c>
      <c r="BF30" s="478"/>
      <c r="BG30" s="479">
        <f t="shared" si="7"/>
        <v>6</v>
      </c>
      <c r="BH30" s="485"/>
      <c r="BI30" s="478">
        <v>6</v>
      </c>
      <c r="BJ30" s="481">
        <v>7</v>
      </c>
      <c r="BK30" s="481">
        <v>9</v>
      </c>
      <c r="BL30" s="478">
        <v>7</v>
      </c>
      <c r="BM30" s="478"/>
      <c r="BN30" s="479">
        <f t="shared" si="8"/>
        <v>7</v>
      </c>
      <c r="BO30" s="485"/>
      <c r="BP30" s="275">
        <v>10</v>
      </c>
      <c r="BQ30" s="275">
        <f t="shared" si="9"/>
        <v>218</v>
      </c>
      <c r="BR30" s="281">
        <f t="shared" si="10"/>
        <v>7.27</v>
      </c>
      <c r="BS30" s="486"/>
      <c r="BT30" s="487" t="str">
        <f t="shared" si="11"/>
        <v>Kh¸</v>
      </c>
      <c r="BU30" s="488"/>
      <c r="BV30" s="488"/>
      <c r="BW30" s="349">
        <v>175</v>
      </c>
      <c r="BX30" s="349">
        <v>218</v>
      </c>
      <c r="BY30" s="450">
        <f t="shared" si="13"/>
        <v>7.1454545454545455</v>
      </c>
      <c r="BZ30" s="448" t="str">
        <f t="shared" si="12"/>
        <v>Kh¸</v>
      </c>
      <c r="CA30" s="448"/>
    </row>
    <row r="31" spans="2:79" ht="15" customHeight="1">
      <c r="B31" s="489">
        <v>24</v>
      </c>
      <c r="C31" s="490">
        <v>24</v>
      </c>
      <c r="D31" s="491" t="s">
        <v>19</v>
      </c>
      <c r="E31" s="492" t="s">
        <v>28</v>
      </c>
      <c r="F31" s="493" t="s">
        <v>321</v>
      </c>
      <c r="G31" s="278">
        <v>8</v>
      </c>
      <c r="H31" s="278">
        <v>8</v>
      </c>
      <c r="I31" s="494">
        <v>7</v>
      </c>
      <c r="J31" s="494">
        <v>8</v>
      </c>
      <c r="K31" s="494">
        <v>8</v>
      </c>
      <c r="L31" s="494"/>
      <c r="M31" s="495">
        <f t="shared" si="0"/>
        <v>8</v>
      </c>
      <c r="N31" s="496"/>
      <c r="O31" s="497">
        <v>6</v>
      </c>
      <c r="P31" s="497">
        <v>6</v>
      </c>
      <c r="Q31" s="497">
        <v>8</v>
      </c>
      <c r="R31" s="494">
        <v>8</v>
      </c>
      <c r="S31" s="494"/>
      <c r="T31" s="495">
        <f t="shared" si="1"/>
        <v>8</v>
      </c>
      <c r="U31" s="496"/>
      <c r="V31" s="494">
        <v>8</v>
      </c>
      <c r="W31" s="494">
        <v>9</v>
      </c>
      <c r="X31" s="497">
        <v>8</v>
      </c>
      <c r="Y31" s="494">
        <v>7</v>
      </c>
      <c r="Z31" s="494"/>
      <c r="AA31" s="495">
        <f t="shared" si="2"/>
        <v>7</v>
      </c>
      <c r="AB31" s="496"/>
      <c r="AC31" s="496">
        <v>9</v>
      </c>
      <c r="AD31" s="496">
        <v>9</v>
      </c>
      <c r="AE31" s="496">
        <v>9</v>
      </c>
      <c r="AF31" s="496"/>
      <c r="AG31" s="495">
        <f t="shared" si="3"/>
        <v>9</v>
      </c>
      <c r="AH31" s="498"/>
      <c r="AI31" s="499">
        <v>7</v>
      </c>
      <c r="AJ31" s="496">
        <v>7</v>
      </c>
      <c r="AK31" s="496">
        <v>9</v>
      </c>
      <c r="AL31" s="496"/>
      <c r="AM31" s="495">
        <f t="shared" si="4"/>
        <v>8</v>
      </c>
      <c r="AN31" s="496"/>
      <c r="AO31" s="494">
        <v>8</v>
      </c>
      <c r="AP31" s="497">
        <v>8</v>
      </c>
      <c r="AQ31" s="494">
        <v>9</v>
      </c>
      <c r="AR31" s="494"/>
      <c r="AS31" s="495">
        <f t="shared" si="5"/>
        <v>9</v>
      </c>
      <c r="AT31" s="496"/>
      <c r="AU31" s="494">
        <v>8</v>
      </c>
      <c r="AV31" s="494">
        <v>8</v>
      </c>
      <c r="AW31" s="497">
        <v>7</v>
      </c>
      <c r="AX31" s="494">
        <v>6</v>
      </c>
      <c r="AY31" s="494"/>
      <c r="AZ31" s="495">
        <f t="shared" si="6"/>
        <v>7</v>
      </c>
      <c r="BA31" s="496"/>
      <c r="BB31" s="494">
        <v>9</v>
      </c>
      <c r="BC31" s="497">
        <v>9</v>
      </c>
      <c r="BD31" s="497">
        <v>8</v>
      </c>
      <c r="BE31" s="494">
        <v>9</v>
      </c>
      <c r="BF31" s="494"/>
      <c r="BG31" s="495">
        <f t="shared" si="7"/>
        <v>9</v>
      </c>
      <c r="BH31" s="500"/>
      <c r="BI31" s="494">
        <v>8</v>
      </c>
      <c r="BJ31" s="497">
        <v>9</v>
      </c>
      <c r="BK31" s="497">
        <v>7</v>
      </c>
      <c r="BL31" s="494">
        <v>8</v>
      </c>
      <c r="BM31" s="494"/>
      <c r="BN31" s="495">
        <f t="shared" si="8"/>
        <v>8</v>
      </c>
      <c r="BO31" s="500"/>
      <c r="BP31" s="275">
        <v>10</v>
      </c>
      <c r="BQ31" s="275">
        <f t="shared" si="9"/>
        <v>251</v>
      </c>
      <c r="BR31" s="281">
        <f t="shared" si="10"/>
        <v>8.37</v>
      </c>
      <c r="BS31" s="501"/>
      <c r="BT31" s="502" t="str">
        <f t="shared" si="11"/>
        <v>Giái</v>
      </c>
      <c r="BU31" s="503"/>
      <c r="BV31" s="503"/>
      <c r="BW31" s="349">
        <v>194</v>
      </c>
      <c r="BX31" s="349">
        <v>251</v>
      </c>
      <c r="BY31" s="450">
        <f t="shared" si="13"/>
        <v>8.090909090909092</v>
      </c>
      <c r="BZ31" s="448" t="str">
        <f t="shared" si="12"/>
        <v>Giái</v>
      </c>
      <c r="CA31" s="448"/>
    </row>
    <row r="32" spans="2:79" ht="15" customHeight="1">
      <c r="B32" s="20">
        <v>25</v>
      </c>
      <c r="C32" s="21">
        <v>25</v>
      </c>
      <c r="D32" s="22" t="s">
        <v>11</v>
      </c>
      <c r="E32" s="324" t="s">
        <v>29</v>
      </c>
      <c r="F32" s="442" t="s">
        <v>322</v>
      </c>
      <c r="G32" s="278">
        <v>8</v>
      </c>
      <c r="H32" s="278">
        <v>8</v>
      </c>
      <c r="I32" s="42">
        <v>7</v>
      </c>
      <c r="J32" s="42">
        <v>7</v>
      </c>
      <c r="K32" s="42">
        <v>8</v>
      </c>
      <c r="L32" s="42"/>
      <c r="M32" s="272">
        <f t="shared" si="0"/>
        <v>8</v>
      </c>
      <c r="N32" s="67"/>
      <c r="O32" s="41">
        <v>6</v>
      </c>
      <c r="P32" s="41">
        <v>6</v>
      </c>
      <c r="Q32" s="41">
        <v>7</v>
      </c>
      <c r="R32" s="42">
        <v>8</v>
      </c>
      <c r="S32" s="42"/>
      <c r="T32" s="272">
        <f t="shared" si="1"/>
        <v>8</v>
      </c>
      <c r="U32" s="67"/>
      <c r="V32" s="42">
        <v>8</v>
      </c>
      <c r="W32" s="42">
        <v>9</v>
      </c>
      <c r="X32" s="41">
        <v>9</v>
      </c>
      <c r="Y32" s="42">
        <v>9</v>
      </c>
      <c r="Z32" s="42"/>
      <c r="AA32" s="272">
        <f t="shared" si="2"/>
        <v>9</v>
      </c>
      <c r="AB32" s="67"/>
      <c r="AC32" s="67">
        <v>9</v>
      </c>
      <c r="AD32" s="67">
        <v>9</v>
      </c>
      <c r="AE32" s="67">
        <v>9</v>
      </c>
      <c r="AF32" s="67"/>
      <c r="AG32" s="272">
        <f t="shared" si="3"/>
        <v>9</v>
      </c>
      <c r="AH32" s="169"/>
      <c r="AI32" s="174">
        <v>8</v>
      </c>
      <c r="AJ32" s="67">
        <v>8</v>
      </c>
      <c r="AK32" s="67">
        <v>9</v>
      </c>
      <c r="AL32" s="67"/>
      <c r="AM32" s="272">
        <f t="shared" si="4"/>
        <v>9</v>
      </c>
      <c r="AN32" s="67"/>
      <c r="AO32" s="42">
        <v>8</v>
      </c>
      <c r="AP32" s="41">
        <v>8</v>
      </c>
      <c r="AQ32" s="42">
        <v>9</v>
      </c>
      <c r="AR32" s="42"/>
      <c r="AS32" s="272">
        <f t="shared" si="5"/>
        <v>9</v>
      </c>
      <c r="AT32" s="67"/>
      <c r="AU32" s="42">
        <v>7</v>
      </c>
      <c r="AV32" s="42">
        <v>8</v>
      </c>
      <c r="AW32" s="41">
        <v>8</v>
      </c>
      <c r="AX32" s="42">
        <v>6</v>
      </c>
      <c r="AY32" s="42"/>
      <c r="AZ32" s="272">
        <f t="shared" si="6"/>
        <v>7</v>
      </c>
      <c r="BA32" s="67"/>
      <c r="BB32" s="42">
        <v>8</v>
      </c>
      <c r="BC32" s="41">
        <v>8</v>
      </c>
      <c r="BD32" s="41">
        <v>8</v>
      </c>
      <c r="BE32" s="42">
        <v>7</v>
      </c>
      <c r="BF32" s="42"/>
      <c r="BG32" s="272">
        <f t="shared" si="7"/>
        <v>7</v>
      </c>
      <c r="BH32" s="66"/>
      <c r="BI32" s="42">
        <v>6</v>
      </c>
      <c r="BJ32" s="41">
        <v>8</v>
      </c>
      <c r="BK32" s="41">
        <v>9</v>
      </c>
      <c r="BL32" s="42">
        <v>7</v>
      </c>
      <c r="BM32" s="42"/>
      <c r="BN32" s="272">
        <f t="shared" si="8"/>
        <v>7</v>
      </c>
      <c r="BO32" s="66"/>
      <c r="BP32" s="275">
        <v>10</v>
      </c>
      <c r="BQ32" s="275">
        <f t="shared" si="9"/>
        <v>250</v>
      </c>
      <c r="BR32" s="281">
        <f t="shared" si="10"/>
        <v>8.33</v>
      </c>
      <c r="BS32" s="70"/>
      <c r="BT32" s="69" t="str">
        <f t="shared" si="11"/>
        <v>Giái</v>
      </c>
      <c r="BU32" t="s">
        <v>460</v>
      </c>
      <c r="BW32" s="349">
        <v>210</v>
      </c>
      <c r="BX32" s="349">
        <v>250</v>
      </c>
      <c r="BY32" s="450">
        <f t="shared" si="13"/>
        <v>8.363636363636363</v>
      </c>
      <c r="BZ32" s="448" t="str">
        <f t="shared" si="12"/>
        <v>Giái</v>
      </c>
      <c r="CA32" s="448"/>
    </row>
    <row r="33" spans="2:79" ht="15" customHeight="1">
      <c r="B33" s="288">
        <v>26</v>
      </c>
      <c r="C33" s="289">
        <v>26</v>
      </c>
      <c r="D33" s="475" t="s">
        <v>30</v>
      </c>
      <c r="E33" s="476" t="s">
        <v>29</v>
      </c>
      <c r="F33" s="477" t="s">
        <v>323</v>
      </c>
      <c r="G33" s="278">
        <v>8</v>
      </c>
      <c r="H33" s="278">
        <v>7</v>
      </c>
      <c r="I33" s="478">
        <v>8</v>
      </c>
      <c r="J33" s="478">
        <v>8</v>
      </c>
      <c r="K33" s="478">
        <v>7</v>
      </c>
      <c r="L33" s="478"/>
      <c r="M33" s="479">
        <f t="shared" si="0"/>
        <v>7</v>
      </c>
      <c r="N33" s="480"/>
      <c r="O33" s="481">
        <v>6</v>
      </c>
      <c r="P33" s="481">
        <v>6</v>
      </c>
      <c r="Q33" s="481">
        <v>8</v>
      </c>
      <c r="R33" s="478">
        <v>9</v>
      </c>
      <c r="S33" s="478"/>
      <c r="T33" s="479">
        <f t="shared" si="1"/>
        <v>8</v>
      </c>
      <c r="U33" s="480"/>
      <c r="V33" s="478">
        <v>8</v>
      </c>
      <c r="W33" s="478">
        <v>5</v>
      </c>
      <c r="X33" s="481">
        <v>7</v>
      </c>
      <c r="Y33" s="478">
        <v>7</v>
      </c>
      <c r="Z33" s="478"/>
      <c r="AA33" s="479">
        <f t="shared" si="2"/>
        <v>7</v>
      </c>
      <c r="AB33" s="480"/>
      <c r="AC33" s="480">
        <v>8</v>
      </c>
      <c r="AD33" s="480">
        <v>9</v>
      </c>
      <c r="AE33" s="480">
        <v>9</v>
      </c>
      <c r="AF33" s="480"/>
      <c r="AG33" s="479">
        <f t="shared" si="3"/>
        <v>9</v>
      </c>
      <c r="AH33" s="483"/>
      <c r="AI33" s="484">
        <v>8</v>
      </c>
      <c r="AJ33" s="480">
        <v>7</v>
      </c>
      <c r="AK33" s="480">
        <v>7</v>
      </c>
      <c r="AL33" s="480"/>
      <c r="AM33" s="479">
        <f t="shared" si="4"/>
        <v>7</v>
      </c>
      <c r="AN33" s="480"/>
      <c r="AO33" s="478">
        <v>8</v>
      </c>
      <c r="AP33" s="481">
        <v>8</v>
      </c>
      <c r="AQ33" s="478">
        <v>8</v>
      </c>
      <c r="AR33" s="478"/>
      <c r="AS33" s="479">
        <f t="shared" si="5"/>
        <v>8</v>
      </c>
      <c r="AT33" s="480"/>
      <c r="AU33" s="478">
        <v>8</v>
      </c>
      <c r="AV33" s="478">
        <v>7</v>
      </c>
      <c r="AW33" s="481">
        <v>7</v>
      </c>
      <c r="AX33" s="478">
        <v>6</v>
      </c>
      <c r="AY33" s="478"/>
      <c r="AZ33" s="479">
        <f t="shared" si="6"/>
        <v>6</v>
      </c>
      <c r="BA33" s="480"/>
      <c r="BB33" s="478">
        <v>8</v>
      </c>
      <c r="BC33" s="481">
        <v>7</v>
      </c>
      <c r="BD33" s="481">
        <v>8</v>
      </c>
      <c r="BE33" s="478">
        <v>8</v>
      </c>
      <c r="BF33" s="478"/>
      <c r="BG33" s="479">
        <f t="shared" si="7"/>
        <v>8</v>
      </c>
      <c r="BH33" s="485"/>
      <c r="BI33" s="478">
        <v>7</v>
      </c>
      <c r="BJ33" s="481">
        <v>8</v>
      </c>
      <c r="BK33" s="481">
        <v>9</v>
      </c>
      <c r="BL33" s="478">
        <v>9</v>
      </c>
      <c r="BM33" s="478"/>
      <c r="BN33" s="479">
        <f t="shared" si="8"/>
        <v>9</v>
      </c>
      <c r="BO33" s="485"/>
      <c r="BP33" s="275">
        <v>10</v>
      </c>
      <c r="BQ33" s="275">
        <f t="shared" si="9"/>
        <v>240</v>
      </c>
      <c r="BR33" s="281">
        <f t="shared" si="10"/>
        <v>8</v>
      </c>
      <c r="BS33" s="486"/>
      <c r="BT33" s="487" t="str">
        <f t="shared" si="11"/>
        <v>Giái</v>
      </c>
      <c r="BU33" s="488"/>
      <c r="BV33" s="488"/>
      <c r="BW33" s="349">
        <v>192</v>
      </c>
      <c r="BX33" s="349">
        <v>240</v>
      </c>
      <c r="BY33" s="450">
        <f t="shared" si="13"/>
        <v>7.8545454545454545</v>
      </c>
      <c r="BZ33" s="448" t="str">
        <f t="shared" si="12"/>
        <v>Kh¸</v>
      </c>
      <c r="CA33" s="448"/>
    </row>
    <row r="34" spans="2:79" ht="15" customHeight="1">
      <c r="B34" s="301">
        <v>27</v>
      </c>
      <c r="C34" s="302">
        <v>27</v>
      </c>
      <c r="D34" s="491" t="s">
        <v>166</v>
      </c>
      <c r="E34" s="492" t="s">
        <v>29</v>
      </c>
      <c r="F34" s="493" t="s">
        <v>324</v>
      </c>
      <c r="G34" s="278">
        <v>8</v>
      </c>
      <c r="H34" s="278">
        <v>8</v>
      </c>
      <c r="I34" s="494">
        <v>7</v>
      </c>
      <c r="J34" s="494">
        <v>8</v>
      </c>
      <c r="K34" s="494">
        <v>5</v>
      </c>
      <c r="L34" s="494"/>
      <c r="M34" s="495">
        <f aca="true" t="shared" si="14" ref="M34:M64">ROUND(SUM(G34:J34)/4*0.3+K34*0.7,0)</f>
        <v>6</v>
      </c>
      <c r="N34" s="496"/>
      <c r="O34" s="497">
        <v>7</v>
      </c>
      <c r="P34" s="497">
        <v>6</v>
      </c>
      <c r="Q34" s="497">
        <v>6</v>
      </c>
      <c r="R34" s="494">
        <v>7</v>
      </c>
      <c r="S34" s="494"/>
      <c r="T34" s="495">
        <f aca="true" t="shared" si="15" ref="T34:T64">ROUND(SUM(O34:Q34)/3*0.3+R34*0.7,0)</f>
        <v>7</v>
      </c>
      <c r="U34" s="496"/>
      <c r="V34" s="494">
        <v>9</v>
      </c>
      <c r="W34" s="494">
        <v>9</v>
      </c>
      <c r="X34" s="497">
        <v>9</v>
      </c>
      <c r="Y34" s="494">
        <v>9</v>
      </c>
      <c r="Z34" s="494"/>
      <c r="AA34" s="495">
        <f aca="true" t="shared" si="16" ref="AA34:AA64">ROUND(SUM(V34:X34)/3*0.3+Y34*0.7,0)</f>
        <v>9</v>
      </c>
      <c r="AB34" s="496"/>
      <c r="AC34" s="496">
        <v>8</v>
      </c>
      <c r="AD34" s="496">
        <v>9</v>
      </c>
      <c r="AE34" s="496">
        <v>8</v>
      </c>
      <c r="AF34" s="496"/>
      <c r="AG34" s="495">
        <f aca="true" t="shared" si="17" ref="AG34:AG64">ROUND(SUM(AC34:AD34)/2*0.3+AE34*0.7,0)</f>
        <v>8</v>
      </c>
      <c r="AH34" s="498"/>
      <c r="AI34" s="499">
        <v>8</v>
      </c>
      <c r="AJ34" s="496">
        <v>8</v>
      </c>
      <c r="AK34" s="496">
        <v>8</v>
      </c>
      <c r="AL34" s="496"/>
      <c r="AM34" s="495">
        <f aca="true" t="shared" si="18" ref="AM34:AM64">ROUND(SUM(AI34:AJ34)/2*0.3+AK34*0.7,0)</f>
        <v>8</v>
      </c>
      <c r="AN34" s="496"/>
      <c r="AO34" s="494">
        <v>8</v>
      </c>
      <c r="AP34" s="497">
        <v>8</v>
      </c>
      <c r="AQ34" s="494">
        <v>9</v>
      </c>
      <c r="AR34" s="494"/>
      <c r="AS34" s="495">
        <f aca="true" t="shared" si="19" ref="AS34:AS64">ROUND(SUM(AO34:AP34)/2*0.3+AQ34*0.7,0)</f>
        <v>9</v>
      </c>
      <c r="AT34" s="496"/>
      <c r="AU34" s="494">
        <v>8</v>
      </c>
      <c r="AV34" s="494">
        <v>8</v>
      </c>
      <c r="AW34" s="497">
        <v>8</v>
      </c>
      <c r="AX34" s="494">
        <v>7</v>
      </c>
      <c r="AY34" s="494"/>
      <c r="AZ34" s="495">
        <f aca="true" t="shared" si="20" ref="AZ34:AZ64">ROUND(SUM(AU34:AW34)/3*0.3+AX34*0.7,0)</f>
        <v>7</v>
      </c>
      <c r="BA34" s="496"/>
      <c r="BB34" s="494">
        <v>8</v>
      </c>
      <c r="BC34" s="497">
        <v>8</v>
      </c>
      <c r="BD34" s="497">
        <v>9</v>
      </c>
      <c r="BE34" s="494">
        <v>8</v>
      </c>
      <c r="BF34" s="494"/>
      <c r="BG34" s="495">
        <f aca="true" t="shared" si="21" ref="BG34:BG64">ROUND(SUM(BB34:BD34)/3*0.3+BE34*0.7,0)</f>
        <v>8</v>
      </c>
      <c r="BH34" s="500"/>
      <c r="BI34" s="494">
        <v>7</v>
      </c>
      <c r="BJ34" s="497">
        <v>7</v>
      </c>
      <c r="BK34" s="497">
        <v>9</v>
      </c>
      <c r="BL34" s="494">
        <v>8</v>
      </c>
      <c r="BM34" s="494"/>
      <c r="BN34" s="495">
        <f aca="true" t="shared" si="22" ref="BN34:BN64">ROUND(SUM(BI34:BK34)/3*0.3+BL34*0.7,0)</f>
        <v>8</v>
      </c>
      <c r="BO34" s="500"/>
      <c r="BP34" s="275">
        <v>10</v>
      </c>
      <c r="BQ34" s="275">
        <f t="shared" si="9"/>
        <v>241</v>
      </c>
      <c r="BR34" s="281">
        <f aca="true" t="shared" si="23" ref="BR34:BR64">ROUND(BQ34/30,2)</f>
        <v>8.03</v>
      </c>
      <c r="BS34" s="501"/>
      <c r="BT34" s="502" t="str">
        <f aca="true" t="shared" si="24" ref="BT34:BT64">IF(BR34&gt;=8,"Giái",IF(BR34&gt;=7,"Kh¸",IF(BR34&gt;=6,"TBK",IF(BR34&gt;=5,"TB",IF(BR34&gt;=4,"YÕu",IF(BR34&lt;4,"KÐm"))))))</f>
        <v>Giái</v>
      </c>
      <c r="BU34" s="503" t="s">
        <v>460</v>
      </c>
      <c r="BV34" s="503"/>
      <c r="BW34" s="349">
        <v>201</v>
      </c>
      <c r="BX34" s="452">
        <v>241</v>
      </c>
      <c r="BY34" s="450">
        <f t="shared" si="13"/>
        <v>8.036363636363637</v>
      </c>
      <c r="BZ34" s="448" t="str">
        <f aca="true" t="shared" si="25" ref="BZ34:BZ64">IF(BY34&gt;=8,"Giái",IF(BY34&gt;=7,"Kh¸",IF(BY34&gt;=6,"TBK",IF(BY34&gt;=5,"TB",IF(BY34&gt;=4,"YÕu",IF(BY34&lt;4,"KÐm"))))))</f>
        <v>Giái</v>
      </c>
      <c r="CA34" s="448"/>
    </row>
    <row r="35" spans="2:79" ht="15" customHeight="1">
      <c r="B35" s="20">
        <v>28</v>
      </c>
      <c r="C35" s="21">
        <v>28</v>
      </c>
      <c r="D35" s="22" t="s">
        <v>17</v>
      </c>
      <c r="E35" s="324" t="s">
        <v>87</v>
      </c>
      <c r="F35" s="442" t="s">
        <v>325</v>
      </c>
      <c r="G35" s="278">
        <v>8</v>
      </c>
      <c r="H35" s="278">
        <v>8</v>
      </c>
      <c r="I35" s="42">
        <v>8</v>
      </c>
      <c r="J35" s="42">
        <v>7</v>
      </c>
      <c r="K35" s="42">
        <v>6</v>
      </c>
      <c r="L35" s="42"/>
      <c r="M35" s="272">
        <f t="shared" si="14"/>
        <v>7</v>
      </c>
      <c r="N35" s="67"/>
      <c r="O35" s="41">
        <v>6</v>
      </c>
      <c r="P35" s="41">
        <v>6</v>
      </c>
      <c r="Q35" s="41">
        <v>7</v>
      </c>
      <c r="R35" s="42">
        <v>6</v>
      </c>
      <c r="S35" s="42"/>
      <c r="T35" s="272">
        <f t="shared" si="15"/>
        <v>6</v>
      </c>
      <c r="U35" s="67"/>
      <c r="V35" s="42">
        <v>8</v>
      </c>
      <c r="W35" s="42">
        <v>9</v>
      </c>
      <c r="X35" s="41">
        <v>9</v>
      </c>
      <c r="Y35" s="42">
        <v>8</v>
      </c>
      <c r="Z35" s="42"/>
      <c r="AA35" s="272">
        <f t="shared" si="16"/>
        <v>8</v>
      </c>
      <c r="AB35" s="67"/>
      <c r="AC35" s="67">
        <v>8</v>
      </c>
      <c r="AD35" s="67">
        <v>9</v>
      </c>
      <c r="AE35" s="67">
        <v>8</v>
      </c>
      <c r="AF35" s="67"/>
      <c r="AG35" s="272">
        <f t="shared" si="17"/>
        <v>8</v>
      </c>
      <c r="AH35" s="169"/>
      <c r="AI35" s="174">
        <v>7</v>
      </c>
      <c r="AJ35" s="67">
        <v>7</v>
      </c>
      <c r="AK35" s="67">
        <v>8</v>
      </c>
      <c r="AL35" s="67"/>
      <c r="AM35" s="272">
        <f t="shared" si="18"/>
        <v>8</v>
      </c>
      <c r="AN35" s="67"/>
      <c r="AO35" s="42">
        <v>8</v>
      </c>
      <c r="AP35" s="41">
        <v>9</v>
      </c>
      <c r="AQ35" s="42">
        <v>9</v>
      </c>
      <c r="AR35" s="42"/>
      <c r="AS35" s="272">
        <f t="shared" si="19"/>
        <v>9</v>
      </c>
      <c r="AT35" s="67"/>
      <c r="AU35" s="42">
        <v>8</v>
      </c>
      <c r="AV35" s="42">
        <v>7</v>
      </c>
      <c r="AW35" s="41">
        <v>7</v>
      </c>
      <c r="AX35" s="42">
        <v>7</v>
      </c>
      <c r="AY35" s="42"/>
      <c r="AZ35" s="272">
        <f t="shared" si="20"/>
        <v>7</v>
      </c>
      <c r="BA35" s="67"/>
      <c r="BB35" s="42">
        <v>8</v>
      </c>
      <c r="BC35" s="41">
        <v>6</v>
      </c>
      <c r="BD35" s="41">
        <v>8</v>
      </c>
      <c r="BE35" s="42">
        <v>8</v>
      </c>
      <c r="BF35" s="42"/>
      <c r="BG35" s="272">
        <f t="shared" si="21"/>
        <v>8</v>
      </c>
      <c r="BH35" s="66"/>
      <c r="BI35" s="42">
        <v>6</v>
      </c>
      <c r="BJ35" s="41">
        <v>7</v>
      </c>
      <c r="BK35" s="41">
        <v>9</v>
      </c>
      <c r="BL35" s="42">
        <v>8</v>
      </c>
      <c r="BM35" s="42"/>
      <c r="BN35" s="272">
        <f t="shared" si="22"/>
        <v>8</v>
      </c>
      <c r="BO35" s="66"/>
      <c r="BP35" s="275">
        <v>10</v>
      </c>
      <c r="BQ35" s="275">
        <f t="shared" si="9"/>
        <v>239</v>
      </c>
      <c r="BR35" s="281">
        <f t="shared" si="23"/>
        <v>7.97</v>
      </c>
      <c r="BS35" s="70"/>
      <c r="BT35" s="69" t="str">
        <f t="shared" si="24"/>
        <v>Kh¸</v>
      </c>
      <c r="BW35" s="349">
        <v>197</v>
      </c>
      <c r="BX35" s="452">
        <v>239</v>
      </c>
      <c r="BY35" s="450">
        <f t="shared" si="13"/>
        <v>7.927272727272728</v>
      </c>
      <c r="BZ35" s="448" t="str">
        <f t="shared" si="25"/>
        <v>Kh¸</v>
      </c>
      <c r="CA35" s="448"/>
    </row>
    <row r="36" spans="2:79" ht="15" customHeight="1">
      <c r="B36" s="20">
        <v>29</v>
      </c>
      <c r="C36" s="21">
        <v>29</v>
      </c>
      <c r="D36" s="22" t="s">
        <v>88</v>
      </c>
      <c r="E36" s="324" t="s">
        <v>16</v>
      </c>
      <c r="F36" s="442" t="s">
        <v>326</v>
      </c>
      <c r="G36" s="278">
        <v>8</v>
      </c>
      <c r="H36" s="278">
        <v>8</v>
      </c>
      <c r="I36" s="42">
        <v>7</v>
      </c>
      <c r="J36" s="42">
        <v>6</v>
      </c>
      <c r="K36" s="42">
        <v>6</v>
      </c>
      <c r="L36" s="42"/>
      <c r="M36" s="272">
        <f t="shared" si="14"/>
        <v>6</v>
      </c>
      <c r="N36" s="67"/>
      <c r="O36" s="41">
        <v>5</v>
      </c>
      <c r="P36" s="41">
        <v>6</v>
      </c>
      <c r="Q36" s="41">
        <v>5</v>
      </c>
      <c r="R36" s="42">
        <v>6</v>
      </c>
      <c r="S36" s="42"/>
      <c r="T36" s="272">
        <f t="shared" si="15"/>
        <v>6</v>
      </c>
      <c r="U36" s="67"/>
      <c r="V36" s="42">
        <v>8</v>
      </c>
      <c r="W36" s="42">
        <v>6</v>
      </c>
      <c r="X36" s="41">
        <v>6</v>
      </c>
      <c r="Y36" s="42">
        <v>7</v>
      </c>
      <c r="Z36" s="42"/>
      <c r="AA36" s="272">
        <f t="shared" si="16"/>
        <v>7</v>
      </c>
      <c r="AB36" s="67"/>
      <c r="AC36" s="67">
        <v>8</v>
      </c>
      <c r="AD36" s="67">
        <v>8</v>
      </c>
      <c r="AE36" s="67">
        <v>6</v>
      </c>
      <c r="AF36" s="67"/>
      <c r="AG36" s="272">
        <f t="shared" si="17"/>
        <v>7</v>
      </c>
      <c r="AH36" s="169"/>
      <c r="AI36" s="174">
        <v>7</v>
      </c>
      <c r="AJ36" s="67">
        <v>7</v>
      </c>
      <c r="AK36" s="67">
        <v>7</v>
      </c>
      <c r="AL36" s="67"/>
      <c r="AM36" s="272">
        <f t="shared" si="18"/>
        <v>7</v>
      </c>
      <c r="AN36" s="67"/>
      <c r="AO36" s="42">
        <v>7</v>
      </c>
      <c r="AP36" s="41">
        <v>7</v>
      </c>
      <c r="AQ36" s="42">
        <v>6</v>
      </c>
      <c r="AR36" s="42"/>
      <c r="AS36" s="272">
        <f t="shared" si="19"/>
        <v>6</v>
      </c>
      <c r="AT36" s="67"/>
      <c r="AU36" s="42">
        <v>8</v>
      </c>
      <c r="AV36" s="42">
        <v>7</v>
      </c>
      <c r="AW36" s="41">
        <v>8</v>
      </c>
      <c r="AX36" s="42">
        <v>6</v>
      </c>
      <c r="AY36" s="42"/>
      <c r="AZ36" s="272">
        <f t="shared" si="20"/>
        <v>7</v>
      </c>
      <c r="BA36" s="67"/>
      <c r="BB36" s="42">
        <v>9</v>
      </c>
      <c r="BC36" s="41">
        <v>7</v>
      </c>
      <c r="BD36" s="41">
        <v>8</v>
      </c>
      <c r="BE36" s="42">
        <v>7</v>
      </c>
      <c r="BF36" s="42"/>
      <c r="BG36" s="272">
        <f t="shared" si="21"/>
        <v>7</v>
      </c>
      <c r="BH36" s="66"/>
      <c r="BI36" s="42">
        <v>6</v>
      </c>
      <c r="BJ36" s="41">
        <v>7</v>
      </c>
      <c r="BK36" s="41">
        <v>8</v>
      </c>
      <c r="BL36" s="42">
        <v>8</v>
      </c>
      <c r="BM36" s="42"/>
      <c r="BN36" s="272">
        <f t="shared" si="22"/>
        <v>8</v>
      </c>
      <c r="BO36" s="66"/>
      <c r="BP36" s="275">
        <v>10</v>
      </c>
      <c r="BQ36" s="275">
        <f t="shared" si="9"/>
        <v>219</v>
      </c>
      <c r="BR36" s="281">
        <f t="shared" si="23"/>
        <v>7.3</v>
      </c>
      <c r="BS36" s="70"/>
      <c r="BT36" s="69" t="str">
        <f t="shared" si="24"/>
        <v>Kh¸</v>
      </c>
      <c r="BW36" s="349">
        <v>182</v>
      </c>
      <c r="BX36" s="452">
        <v>219</v>
      </c>
      <c r="BY36" s="450">
        <f t="shared" si="13"/>
        <v>7.290909090909091</v>
      </c>
      <c r="BZ36" s="448" t="str">
        <f t="shared" si="25"/>
        <v>Kh¸</v>
      </c>
      <c r="CA36" s="448"/>
    </row>
    <row r="37" spans="2:79" ht="15" customHeight="1">
      <c r="B37" s="20">
        <v>30</v>
      </c>
      <c r="C37" s="21">
        <v>30</v>
      </c>
      <c r="D37" s="22" t="s">
        <v>14</v>
      </c>
      <c r="E37" s="324" t="s">
        <v>38</v>
      </c>
      <c r="F37" s="442" t="s">
        <v>327</v>
      </c>
      <c r="G37" s="278">
        <v>8</v>
      </c>
      <c r="H37" s="278">
        <v>7</v>
      </c>
      <c r="I37" s="42">
        <v>7</v>
      </c>
      <c r="J37" s="42">
        <v>7</v>
      </c>
      <c r="K37" s="42">
        <v>8</v>
      </c>
      <c r="L37" s="42"/>
      <c r="M37" s="272">
        <f t="shared" si="14"/>
        <v>8</v>
      </c>
      <c r="N37" s="67"/>
      <c r="O37" s="41">
        <v>5</v>
      </c>
      <c r="P37" s="41">
        <v>6</v>
      </c>
      <c r="Q37" s="41">
        <v>5</v>
      </c>
      <c r="R37" s="42">
        <v>5</v>
      </c>
      <c r="S37" s="42"/>
      <c r="T37" s="272">
        <f t="shared" si="15"/>
        <v>5</v>
      </c>
      <c r="U37" s="67"/>
      <c r="V37" s="42">
        <v>6</v>
      </c>
      <c r="W37" s="42">
        <v>8</v>
      </c>
      <c r="X37" s="41">
        <v>8</v>
      </c>
      <c r="Y37" s="42">
        <v>8</v>
      </c>
      <c r="Z37" s="42"/>
      <c r="AA37" s="272">
        <f t="shared" si="16"/>
        <v>8</v>
      </c>
      <c r="AB37" s="67"/>
      <c r="AC37" s="67">
        <v>8</v>
      </c>
      <c r="AD37" s="67">
        <v>9</v>
      </c>
      <c r="AE37" s="67">
        <v>7</v>
      </c>
      <c r="AF37" s="67"/>
      <c r="AG37" s="272">
        <f t="shared" si="17"/>
        <v>7</v>
      </c>
      <c r="AH37" s="169"/>
      <c r="AI37" s="174">
        <v>7</v>
      </c>
      <c r="AJ37" s="67">
        <v>7</v>
      </c>
      <c r="AK37" s="67">
        <v>7</v>
      </c>
      <c r="AL37" s="67"/>
      <c r="AM37" s="272">
        <f t="shared" si="18"/>
        <v>7</v>
      </c>
      <c r="AN37" s="67"/>
      <c r="AO37" s="42">
        <v>8</v>
      </c>
      <c r="AP37" s="41">
        <v>8</v>
      </c>
      <c r="AQ37" s="42">
        <v>7</v>
      </c>
      <c r="AR37" s="42"/>
      <c r="AS37" s="272">
        <f t="shared" si="19"/>
        <v>7</v>
      </c>
      <c r="AT37" s="67"/>
      <c r="AU37" s="42">
        <v>7</v>
      </c>
      <c r="AV37" s="42">
        <v>7</v>
      </c>
      <c r="AW37" s="41">
        <v>7</v>
      </c>
      <c r="AX37" s="42">
        <v>7</v>
      </c>
      <c r="AY37" s="42"/>
      <c r="AZ37" s="272">
        <f t="shared" si="20"/>
        <v>7</v>
      </c>
      <c r="BA37" s="67"/>
      <c r="BB37" s="42">
        <v>8</v>
      </c>
      <c r="BC37" s="41">
        <v>8</v>
      </c>
      <c r="BD37" s="41">
        <v>8</v>
      </c>
      <c r="BE37" s="42">
        <v>9</v>
      </c>
      <c r="BF37" s="42"/>
      <c r="BG37" s="272">
        <f t="shared" si="21"/>
        <v>9</v>
      </c>
      <c r="BH37" s="66"/>
      <c r="BI37" s="42">
        <v>6</v>
      </c>
      <c r="BJ37" s="41">
        <v>7</v>
      </c>
      <c r="BK37" s="41">
        <v>8</v>
      </c>
      <c r="BL37" s="42">
        <v>8</v>
      </c>
      <c r="BM37" s="42"/>
      <c r="BN37" s="272">
        <f t="shared" si="22"/>
        <v>8</v>
      </c>
      <c r="BO37" s="66"/>
      <c r="BP37" s="275">
        <v>10</v>
      </c>
      <c r="BQ37" s="275">
        <f t="shared" si="9"/>
        <v>235</v>
      </c>
      <c r="BR37" s="281">
        <f t="shared" si="23"/>
        <v>7.83</v>
      </c>
      <c r="BS37" s="70"/>
      <c r="BT37" s="69" t="str">
        <f t="shared" si="24"/>
        <v>Kh¸</v>
      </c>
      <c r="BW37" s="349">
        <v>194</v>
      </c>
      <c r="BX37" s="452">
        <v>235</v>
      </c>
      <c r="BY37" s="450">
        <f t="shared" si="13"/>
        <v>7.8</v>
      </c>
      <c r="BZ37" s="448" t="str">
        <f t="shared" si="25"/>
        <v>Kh¸</v>
      </c>
      <c r="CA37" s="448"/>
    </row>
    <row r="38" spans="2:79" ht="15" customHeight="1">
      <c r="B38" s="20">
        <v>31</v>
      </c>
      <c r="C38" s="21">
        <v>31</v>
      </c>
      <c r="D38" s="22" t="s">
        <v>17</v>
      </c>
      <c r="E38" s="327" t="s">
        <v>159</v>
      </c>
      <c r="F38" s="442" t="s">
        <v>328</v>
      </c>
      <c r="G38" s="278">
        <v>8</v>
      </c>
      <c r="H38" s="278">
        <v>8</v>
      </c>
      <c r="I38" s="42">
        <v>7</v>
      </c>
      <c r="J38" s="42">
        <v>6</v>
      </c>
      <c r="K38" s="42">
        <v>9</v>
      </c>
      <c r="L38" s="42"/>
      <c r="M38" s="272">
        <f t="shared" si="14"/>
        <v>8</v>
      </c>
      <c r="N38" s="67"/>
      <c r="O38" s="41">
        <v>7</v>
      </c>
      <c r="P38" s="41">
        <v>6</v>
      </c>
      <c r="Q38" s="41">
        <v>5</v>
      </c>
      <c r="R38" s="42">
        <v>6</v>
      </c>
      <c r="S38" s="42"/>
      <c r="T38" s="272">
        <f t="shared" si="15"/>
        <v>6</v>
      </c>
      <c r="U38" s="67"/>
      <c r="V38" s="42">
        <v>8</v>
      </c>
      <c r="W38" s="42">
        <v>7</v>
      </c>
      <c r="X38" s="41">
        <v>7</v>
      </c>
      <c r="Y38" s="42">
        <v>8</v>
      </c>
      <c r="Z38" s="42"/>
      <c r="AA38" s="272">
        <f t="shared" si="16"/>
        <v>8</v>
      </c>
      <c r="AB38" s="67"/>
      <c r="AC38" s="67">
        <v>8</v>
      </c>
      <c r="AD38" s="67">
        <v>8</v>
      </c>
      <c r="AE38" s="67">
        <v>9</v>
      </c>
      <c r="AF38" s="67"/>
      <c r="AG38" s="272">
        <f t="shared" si="17"/>
        <v>9</v>
      </c>
      <c r="AH38" s="169"/>
      <c r="AI38" s="174">
        <v>7</v>
      </c>
      <c r="AJ38" s="67">
        <v>7</v>
      </c>
      <c r="AK38" s="67">
        <v>6</v>
      </c>
      <c r="AL38" s="67"/>
      <c r="AM38" s="272">
        <f t="shared" si="18"/>
        <v>6</v>
      </c>
      <c r="AN38" s="67"/>
      <c r="AO38" s="42">
        <v>7</v>
      </c>
      <c r="AP38" s="41">
        <v>8</v>
      </c>
      <c r="AQ38" s="42">
        <v>7</v>
      </c>
      <c r="AR38" s="42"/>
      <c r="AS38" s="272">
        <f t="shared" si="19"/>
        <v>7</v>
      </c>
      <c r="AT38" s="67"/>
      <c r="AU38" s="42">
        <v>7</v>
      </c>
      <c r="AV38" s="42">
        <v>6</v>
      </c>
      <c r="AW38" s="41">
        <v>8</v>
      </c>
      <c r="AX38" s="42">
        <v>6</v>
      </c>
      <c r="AY38" s="42"/>
      <c r="AZ38" s="272">
        <f t="shared" si="20"/>
        <v>6</v>
      </c>
      <c r="BA38" s="67"/>
      <c r="BB38" s="42">
        <v>8</v>
      </c>
      <c r="BC38" s="41">
        <v>7</v>
      </c>
      <c r="BD38" s="41">
        <v>8</v>
      </c>
      <c r="BE38" s="42">
        <v>7</v>
      </c>
      <c r="BF38" s="42"/>
      <c r="BG38" s="272">
        <f t="shared" si="21"/>
        <v>7</v>
      </c>
      <c r="BH38" s="66"/>
      <c r="BI38" s="42">
        <v>6</v>
      </c>
      <c r="BJ38" s="41">
        <v>7</v>
      </c>
      <c r="BK38" s="41">
        <v>7</v>
      </c>
      <c r="BL38" s="42">
        <v>6</v>
      </c>
      <c r="BM38" s="42"/>
      <c r="BN38" s="272">
        <f t="shared" si="22"/>
        <v>6</v>
      </c>
      <c r="BO38" s="66"/>
      <c r="BP38" s="275">
        <v>10</v>
      </c>
      <c r="BQ38" s="275">
        <f t="shared" si="9"/>
        <v>225</v>
      </c>
      <c r="BR38" s="281">
        <f t="shared" si="23"/>
        <v>7.5</v>
      </c>
      <c r="BS38" s="70"/>
      <c r="BT38" s="69" t="str">
        <f t="shared" si="24"/>
        <v>Kh¸</v>
      </c>
      <c r="BW38" s="349">
        <v>182</v>
      </c>
      <c r="BX38" s="452">
        <v>225</v>
      </c>
      <c r="BY38" s="450">
        <f t="shared" si="13"/>
        <v>7.4</v>
      </c>
      <c r="BZ38" s="448" t="str">
        <f t="shared" si="25"/>
        <v>Kh¸</v>
      </c>
      <c r="CA38" s="448"/>
    </row>
    <row r="39" spans="2:79" ht="15" customHeight="1">
      <c r="B39" s="20">
        <v>32</v>
      </c>
      <c r="C39" s="21">
        <v>32</v>
      </c>
      <c r="D39" s="22" t="s">
        <v>40</v>
      </c>
      <c r="E39" s="324" t="s">
        <v>15</v>
      </c>
      <c r="F39" s="442" t="s">
        <v>329</v>
      </c>
      <c r="G39" s="278">
        <v>8</v>
      </c>
      <c r="H39" s="278">
        <v>8</v>
      </c>
      <c r="I39" s="42">
        <v>7</v>
      </c>
      <c r="J39" s="42">
        <v>7</v>
      </c>
      <c r="K39" s="42">
        <v>8</v>
      </c>
      <c r="L39" s="42"/>
      <c r="M39" s="272">
        <f t="shared" si="14"/>
        <v>8</v>
      </c>
      <c r="N39" s="67"/>
      <c r="O39" s="41">
        <v>8</v>
      </c>
      <c r="P39" s="41">
        <v>6</v>
      </c>
      <c r="Q39" s="41">
        <v>8</v>
      </c>
      <c r="R39" s="42">
        <v>8</v>
      </c>
      <c r="S39" s="42"/>
      <c r="T39" s="272">
        <f t="shared" si="15"/>
        <v>8</v>
      </c>
      <c r="U39" s="67"/>
      <c r="V39" s="42">
        <v>7</v>
      </c>
      <c r="W39" s="42">
        <v>6</v>
      </c>
      <c r="X39" s="41">
        <v>7</v>
      </c>
      <c r="Y39" s="42">
        <v>7</v>
      </c>
      <c r="Z39" s="42"/>
      <c r="AA39" s="272">
        <f t="shared" si="16"/>
        <v>7</v>
      </c>
      <c r="AB39" s="67"/>
      <c r="AC39" s="67">
        <v>9</v>
      </c>
      <c r="AD39" s="67">
        <v>8</v>
      </c>
      <c r="AE39" s="67">
        <v>9</v>
      </c>
      <c r="AF39" s="67"/>
      <c r="AG39" s="272">
        <f t="shared" si="17"/>
        <v>9</v>
      </c>
      <c r="AH39" s="169"/>
      <c r="AI39" s="174">
        <v>8</v>
      </c>
      <c r="AJ39" s="67">
        <v>7</v>
      </c>
      <c r="AK39" s="67">
        <v>8</v>
      </c>
      <c r="AL39" s="67"/>
      <c r="AM39" s="272">
        <f t="shared" si="18"/>
        <v>8</v>
      </c>
      <c r="AN39" s="67"/>
      <c r="AO39" s="42">
        <v>8</v>
      </c>
      <c r="AP39" s="41">
        <v>8</v>
      </c>
      <c r="AQ39" s="42">
        <v>9</v>
      </c>
      <c r="AR39" s="42"/>
      <c r="AS39" s="272">
        <f t="shared" si="19"/>
        <v>9</v>
      </c>
      <c r="AT39" s="67"/>
      <c r="AU39" s="42">
        <v>7</v>
      </c>
      <c r="AV39" s="42">
        <v>7</v>
      </c>
      <c r="AW39" s="41">
        <v>7</v>
      </c>
      <c r="AX39" s="42">
        <v>7</v>
      </c>
      <c r="AY39" s="42"/>
      <c r="AZ39" s="272">
        <f t="shared" si="20"/>
        <v>7</v>
      </c>
      <c r="BA39" s="67"/>
      <c r="BB39" s="42">
        <v>8</v>
      </c>
      <c r="BC39" s="41">
        <v>7</v>
      </c>
      <c r="BD39" s="41">
        <v>8</v>
      </c>
      <c r="BE39" s="42">
        <v>8</v>
      </c>
      <c r="BF39" s="42"/>
      <c r="BG39" s="272">
        <f t="shared" si="21"/>
        <v>8</v>
      </c>
      <c r="BH39" s="66"/>
      <c r="BI39" s="42">
        <v>7</v>
      </c>
      <c r="BJ39" s="41">
        <v>9</v>
      </c>
      <c r="BK39" s="41">
        <v>7</v>
      </c>
      <c r="BL39" s="42">
        <v>8</v>
      </c>
      <c r="BM39" s="42"/>
      <c r="BN39" s="272">
        <f t="shared" si="22"/>
        <v>8</v>
      </c>
      <c r="BO39" s="66"/>
      <c r="BP39" s="275">
        <v>10</v>
      </c>
      <c r="BQ39" s="275">
        <f t="shared" si="9"/>
        <v>248</v>
      </c>
      <c r="BR39" s="281">
        <f t="shared" si="23"/>
        <v>8.27</v>
      </c>
      <c r="BS39" s="70"/>
      <c r="BT39" s="69" t="str">
        <f t="shared" si="24"/>
        <v>Giái</v>
      </c>
      <c r="BW39" s="349">
        <v>195</v>
      </c>
      <c r="BX39" s="452">
        <v>248</v>
      </c>
      <c r="BY39" s="450">
        <f t="shared" si="13"/>
        <v>8.054545454545455</v>
      </c>
      <c r="BZ39" s="448" t="str">
        <f t="shared" si="25"/>
        <v>Giái</v>
      </c>
      <c r="CA39" s="448"/>
    </row>
    <row r="40" spans="2:79" ht="15" customHeight="1">
      <c r="B40" s="20">
        <v>33</v>
      </c>
      <c r="C40" s="21">
        <v>33</v>
      </c>
      <c r="D40" s="22" t="s">
        <v>30</v>
      </c>
      <c r="E40" s="324" t="s">
        <v>31</v>
      </c>
      <c r="F40" s="442" t="s">
        <v>330</v>
      </c>
      <c r="G40" s="278">
        <v>8</v>
      </c>
      <c r="H40" s="278">
        <v>8</v>
      </c>
      <c r="I40" s="42">
        <v>7</v>
      </c>
      <c r="J40" s="42">
        <v>8</v>
      </c>
      <c r="K40" s="42">
        <v>7</v>
      </c>
      <c r="L40" s="42"/>
      <c r="M40" s="272">
        <f t="shared" si="14"/>
        <v>7</v>
      </c>
      <c r="N40" s="67"/>
      <c r="O40" s="41">
        <v>3</v>
      </c>
      <c r="P40" s="41">
        <v>5</v>
      </c>
      <c r="Q40" s="41">
        <v>8</v>
      </c>
      <c r="R40" s="42">
        <v>6</v>
      </c>
      <c r="S40" s="42"/>
      <c r="T40" s="272">
        <f t="shared" si="15"/>
        <v>6</v>
      </c>
      <c r="U40" s="67"/>
      <c r="V40" s="42">
        <v>7</v>
      </c>
      <c r="W40" s="42">
        <v>6</v>
      </c>
      <c r="X40" s="41">
        <v>7</v>
      </c>
      <c r="Y40" s="42">
        <v>7</v>
      </c>
      <c r="Z40" s="42"/>
      <c r="AA40" s="272">
        <f t="shared" si="16"/>
        <v>7</v>
      </c>
      <c r="AB40" s="67"/>
      <c r="AC40" s="67">
        <v>8</v>
      </c>
      <c r="AD40" s="67">
        <v>9</v>
      </c>
      <c r="AE40" s="67">
        <v>8</v>
      </c>
      <c r="AF40" s="67"/>
      <c r="AG40" s="272">
        <f t="shared" si="17"/>
        <v>8</v>
      </c>
      <c r="AH40" s="169"/>
      <c r="AI40" s="174">
        <v>7</v>
      </c>
      <c r="AJ40" s="67">
        <v>7</v>
      </c>
      <c r="AK40" s="67">
        <v>6</v>
      </c>
      <c r="AL40" s="67"/>
      <c r="AM40" s="272">
        <f t="shared" si="18"/>
        <v>6</v>
      </c>
      <c r="AN40" s="67"/>
      <c r="AO40" s="42">
        <v>8</v>
      </c>
      <c r="AP40" s="41">
        <v>8</v>
      </c>
      <c r="AQ40" s="42">
        <v>8</v>
      </c>
      <c r="AR40" s="42"/>
      <c r="AS40" s="272">
        <f t="shared" si="19"/>
        <v>8</v>
      </c>
      <c r="AT40" s="67"/>
      <c r="AU40" s="42">
        <v>8</v>
      </c>
      <c r="AV40" s="42">
        <v>7</v>
      </c>
      <c r="AW40" s="41">
        <v>7</v>
      </c>
      <c r="AX40" s="42">
        <v>7</v>
      </c>
      <c r="AY40" s="42"/>
      <c r="AZ40" s="272">
        <f t="shared" si="20"/>
        <v>7</v>
      </c>
      <c r="BA40" s="67"/>
      <c r="BB40" s="42">
        <v>8</v>
      </c>
      <c r="BC40" s="41">
        <v>8</v>
      </c>
      <c r="BD40" s="41">
        <v>8</v>
      </c>
      <c r="BE40" s="42">
        <v>9</v>
      </c>
      <c r="BF40" s="42"/>
      <c r="BG40" s="272">
        <f t="shared" si="21"/>
        <v>9</v>
      </c>
      <c r="BH40" s="66"/>
      <c r="BI40" s="42">
        <v>6</v>
      </c>
      <c r="BJ40" s="41">
        <v>7</v>
      </c>
      <c r="BK40" s="41">
        <v>9</v>
      </c>
      <c r="BL40" s="42">
        <v>8</v>
      </c>
      <c r="BM40" s="42"/>
      <c r="BN40" s="272">
        <f t="shared" si="22"/>
        <v>8</v>
      </c>
      <c r="BO40" s="66"/>
      <c r="BP40" s="275">
        <v>10</v>
      </c>
      <c r="BQ40" s="275">
        <f t="shared" si="9"/>
        <v>233</v>
      </c>
      <c r="BR40" s="281">
        <f t="shared" si="23"/>
        <v>7.77</v>
      </c>
      <c r="BS40" s="70"/>
      <c r="BT40" s="69" t="str">
        <f t="shared" si="24"/>
        <v>Kh¸</v>
      </c>
      <c r="BW40" s="349">
        <v>195</v>
      </c>
      <c r="BX40" s="452">
        <v>233</v>
      </c>
      <c r="BY40" s="450">
        <f t="shared" si="13"/>
        <v>7.781818181818182</v>
      </c>
      <c r="BZ40" s="448" t="str">
        <f t="shared" si="25"/>
        <v>Kh¸</v>
      </c>
      <c r="CA40" s="448"/>
    </row>
    <row r="41" spans="2:79" ht="15" customHeight="1">
      <c r="B41" s="20">
        <v>34</v>
      </c>
      <c r="C41" s="21">
        <v>34</v>
      </c>
      <c r="D41" s="22" t="s">
        <v>90</v>
      </c>
      <c r="E41" s="324" t="s">
        <v>91</v>
      </c>
      <c r="F41" s="442" t="s">
        <v>331</v>
      </c>
      <c r="G41" s="278">
        <v>8</v>
      </c>
      <c r="H41" s="278">
        <v>8</v>
      </c>
      <c r="I41" s="42">
        <v>8</v>
      </c>
      <c r="J41" s="42">
        <v>7</v>
      </c>
      <c r="K41" s="42">
        <v>8</v>
      </c>
      <c r="L41" s="42"/>
      <c r="M41" s="272">
        <f t="shared" si="14"/>
        <v>8</v>
      </c>
      <c r="N41" s="67"/>
      <c r="O41" s="41">
        <v>5</v>
      </c>
      <c r="P41" s="41">
        <v>6</v>
      </c>
      <c r="Q41" s="41">
        <v>7</v>
      </c>
      <c r="R41" s="273">
        <v>0</v>
      </c>
      <c r="S41" s="42">
        <v>8</v>
      </c>
      <c r="T41" s="272">
        <f t="shared" si="15"/>
        <v>2</v>
      </c>
      <c r="U41" s="272">
        <f>ROUND(SUM(O41:Q41)/3*0.3+S41*0.7,0)</f>
        <v>7</v>
      </c>
      <c r="V41" s="42">
        <v>7</v>
      </c>
      <c r="W41" s="42">
        <v>7</v>
      </c>
      <c r="X41" s="41">
        <v>7</v>
      </c>
      <c r="Y41" s="42">
        <v>7</v>
      </c>
      <c r="Z41" s="42"/>
      <c r="AA41" s="272">
        <f t="shared" si="16"/>
        <v>7</v>
      </c>
      <c r="AB41" s="67"/>
      <c r="AC41" s="67">
        <v>8</v>
      </c>
      <c r="AD41" s="67">
        <v>8</v>
      </c>
      <c r="AE41" s="67">
        <v>8</v>
      </c>
      <c r="AF41" s="67"/>
      <c r="AG41" s="272">
        <f t="shared" si="17"/>
        <v>8</v>
      </c>
      <c r="AH41" s="169"/>
      <c r="AI41" s="174">
        <v>7</v>
      </c>
      <c r="AJ41" s="67">
        <v>7</v>
      </c>
      <c r="AK41" s="67">
        <v>8</v>
      </c>
      <c r="AL41" s="67"/>
      <c r="AM41" s="272">
        <f t="shared" si="18"/>
        <v>8</v>
      </c>
      <c r="AN41" s="67"/>
      <c r="AO41" s="42">
        <v>8</v>
      </c>
      <c r="AP41" s="41">
        <v>8</v>
      </c>
      <c r="AQ41" s="42">
        <v>8</v>
      </c>
      <c r="AR41" s="42"/>
      <c r="AS41" s="272">
        <f t="shared" si="19"/>
        <v>8</v>
      </c>
      <c r="AT41" s="67"/>
      <c r="AU41" s="42">
        <v>7</v>
      </c>
      <c r="AV41" s="42">
        <v>7</v>
      </c>
      <c r="AW41" s="41">
        <v>7</v>
      </c>
      <c r="AX41" s="42">
        <v>8</v>
      </c>
      <c r="AY41" s="42"/>
      <c r="AZ41" s="272">
        <f t="shared" si="20"/>
        <v>8</v>
      </c>
      <c r="BA41" s="67"/>
      <c r="BB41" s="42">
        <v>7</v>
      </c>
      <c r="BC41" s="41">
        <v>7</v>
      </c>
      <c r="BD41" s="41">
        <v>8</v>
      </c>
      <c r="BE41" s="42">
        <v>8</v>
      </c>
      <c r="BF41" s="42"/>
      <c r="BG41" s="272">
        <f t="shared" si="21"/>
        <v>8</v>
      </c>
      <c r="BH41" s="66"/>
      <c r="BI41" s="42">
        <v>8</v>
      </c>
      <c r="BJ41" s="41">
        <v>7</v>
      </c>
      <c r="BK41" s="41">
        <v>7</v>
      </c>
      <c r="BL41" s="42">
        <v>7</v>
      </c>
      <c r="BM41" s="42"/>
      <c r="BN41" s="272">
        <f t="shared" si="22"/>
        <v>7</v>
      </c>
      <c r="BO41" s="66"/>
      <c r="BP41" s="275">
        <v>10</v>
      </c>
      <c r="BQ41" s="275">
        <f t="shared" si="9"/>
        <v>241</v>
      </c>
      <c r="BR41" s="281">
        <f t="shared" si="23"/>
        <v>8.03</v>
      </c>
      <c r="BS41" s="70"/>
      <c r="BT41" s="69" t="str">
        <f t="shared" si="24"/>
        <v>Giái</v>
      </c>
      <c r="BW41" s="349">
        <v>189</v>
      </c>
      <c r="BX41" s="452">
        <v>241</v>
      </c>
      <c r="BY41" s="450">
        <f t="shared" si="13"/>
        <v>7.818181818181818</v>
      </c>
      <c r="BZ41" s="448" t="str">
        <f t="shared" si="25"/>
        <v>Kh¸</v>
      </c>
      <c r="CA41" s="448"/>
    </row>
    <row r="42" spans="2:79" ht="15" customHeight="1">
      <c r="B42" s="20">
        <v>35</v>
      </c>
      <c r="C42" s="21">
        <v>35</v>
      </c>
      <c r="D42" s="22" t="s">
        <v>92</v>
      </c>
      <c r="E42" s="324" t="s">
        <v>32</v>
      </c>
      <c r="F42" s="442" t="s">
        <v>332</v>
      </c>
      <c r="G42" s="278">
        <v>8</v>
      </c>
      <c r="H42" s="278">
        <v>8</v>
      </c>
      <c r="I42" s="42">
        <v>7</v>
      </c>
      <c r="J42" s="42">
        <v>8</v>
      </c>
      <c r="K42" s="42">
        <v>8</v>
      </c>
      <c r="L42" s="42"/>
      <c r="M42" s="272">
        <f t="shared" si="14"/>
        <v>8</v>
      </c>
      <c r="N42" s="67"/>
      <c r="O42" s="41">
        <v>7</v>
      </c>
      <c r="P42" s="41">
        <v>6</v>
      </c>
      <c r="Q42" s="41">
        <v>5</v>
      </c>
      <c r="R42" s="42">
        <v>8</v>
      </c>
      <c r="S42" s="42"/>
      <c r="T42" s="272">
        <f t="shared" si="15"/>
        <v>7</v>
      </c>
      <c r="U42" s="67"/>
      <c r="V42" s="42">
        <v>6</v>
      </c>
      <c r="W42" s="42">
        <v>6</v>
      </c>
      <c r="X42" s="41">
        <v>7</v>
      </c>
      <c r="Y42" s="42">
        <v>8</v>
      </c>
      <c r="Z42" s="42"/>
      <c r="AA42" s="272">
        <f t="shared" si="16"/>
        <v>8</v>
      </c>
      <c r="AB42" s="67"/>
      <c r="AC42" s="67">
        <v>8</v>
      </c>
      <c r="AD42" s="67">
        <v>9</v>
      </c>
      <c r="AE42" s="67">
        <v>9</v>
      </c>
      <c r="AF42" s="67"/>
      <c r="AG42" s="272">
        <f t="shared" si="17"/>
        <v>9</v>
      </c>
      <c r="AH42" s="169"/>
      <c r="AI42" s="174">
        <v>8</v>
      </c>
      <c r="AJ42" s="67">
        <v>7</v>
      </c>
      <c r="AK42" s="67">
        <v>8</v>
      </c>
      <c r="AL42" s="67"/>
      <c r="AM42" s="272">
        <f t="shared" si="18"/>
        <v>8</v>
      </c>
      <c r="AN42" s="67"/>
      <c r="AO42" s="42">
        <v>8</v>
      </c>
      <c r="AP42" s="41">
        <v>9</v>
      </c>
      <c r="AQ42" s="42">
        <v>9</v>
      </c>
      <c r="AR42" s="42"/>
      <c r="AS42" s="272">
        <f t="shared" si="19"/>
        <v>9</v>
      </c>
      <c r="AT42" s="67"/>
      <c r="AU42" s="42">
        <v>7</v>
      </c>
      <c r="AV42" s="42">
        <v>7</v>
      </c>
      <c r="AW42" s="41">
        <v>8</v>
      </c>
      <c r="AX42" s="42">
        <v>6</v>
      </c>
      <c r="AY42" s="42"/>
      <c r="AZ42" s="272">
        <f t="shared" si="20"/>
        <v>6</v>
      </c>
      <c r="BA42" s="67"/>
      <c r="BB42" s="42">
        <v>8</v>
      </c>
      <c r="BC42" s="41">
        <v>7</v>
      </c>
      <c r="BD42" s="41">
        <v>8</v>
      </c>
      <c r="BE42" s="42">
        <v>7</v>
      </c>
      <c r="BF42" s="42"/>
      <c r="BG42" s="272">
        <f t="shared" si="21"/>
        <v>7</v>
      </c>
      <c r="BH42" s="66"/>
      <c r="BI42" s="42">
        <v>5</v>
      </c>
      <c r="BJ42" s="41">
        <v>7</v>
      </c>
      <c r="BK42" s="41">
        <v>7</v>
      </c>
      <c r="BL42" s="42">
        <v>8</v>
      </c>
      <c r="BM42" s="42"/>
      <c r="BN42" s="272">
        <f t="shared" si="22"/>
        <v>8</v>
      </c>
      <c r="BO42" s="66"/>
      <c r="BP42" s="275">
        <v>9</v>
      </c>
      <c r="BQ42" s="275">
        <f t="shared" si="9"/>
        <v>237</v>
      </c>
      <c r="BR42" s="281">
        <f t="shared" si="23"/>
        <v>7.9</v>
      </c>
      <c r="BS42" s="70"/>
      <c r="BT42" s="69" t="str">
        <f t="shared" si="24"/>
        <v>Kh¸</v>
      </c>
      <c r="BW42" s="349">
        <v>200</v>
      </c>
      <c r="BX42" s="452">
        <v>237</v>
      </c>
      <c r="BY42" s="450">
        <f t="shared" si="13"/>
        <v>7.945454545454545</v>
      </c>
      <c r="BZ42" s="448" t="str">
        <f t="shared" si="25"/>
        <v>Kh¸</v>
      </c>
      <c r="CA42" s="448"/>
    </row>
    <row r="43" spans="2:79" ht="15" customHeight="1">
      <c r="B43" s="288">
        <v>36</v>
      </c>
      <c r="C43" s="289">
        <v>36</v>
      </c>
      <c r="D43" s="455" t="s">
        <v>14</v>
      </c>
      <c r="E43" s="456" t="s">
        <v>93</v>
      </c>
      <c r="F43" s="443" t="s">
        <v>333</v>
      </c>
      <c r="G43" s="290">
        <v>8</v>
      </c>
      <c r="H43" s="290">
        <v>8</v>
      </c>
      <c r="I43" s="291">
        <v>8</v>
      </c>
      <c r="J43" s="291">
        <v>7</v>
      </c>
      <c r="K43" s="291">
        <v>7</v>
      </c>
      <c r="L43" s="291"/>
      <c r="M43" s="292">
        <f t="shared" si="14"/>
        <v>7</v>
      </c>
      <c r="N43" s="293"/>
      <c r="O43" s="294">
        <v>7</v>
      </c>
      <c r="P43" s="294">
        <v>6</v>
      </c>
      <c r="Q43" s="294">
        <v>5</v>
      </c>
      <c r="R43" s="291">
        <v>8</v>
      </c>
      <c r="S43" s="291"/>
      <c r="T43" s="292">
        <f t="shared" si="15"/>
        <v>7</v>
      </c>
      <c r="U43" s="293"/>
      <c r="V43" s="291">
        <v>8</v>
      </c>
      <c r="W43" s="291">
        <v>6</v>
      </c>
      <c r="X43" s="294">
        <v>7</v>
      </c>
      <c r="Y43" s="291">
        <v>8</v>
      </c>
      <c r="Z43" s="291"/>
      <c r="AA43" s="292">
        <f t="shared" si="16"/>
        <v>8</v>
      </c>
      <c r="AB43" s="293"/>
      <c r="AC43" s="293">
        <v>8</v>
      </c>
      <c r="AD43" s="293">
        <v>8</v>
      </c>
      <c r="AE43" s="293">
        <v>9</v>
      </c>
      <c r="AF43" s="293"/>
      <c r="AG43" s="292">
        <f t="shared" si="17"/>
        <v>9</v>
      </c>
      <c r="AH43" s="295"/>
      <c r="AI43" s="296">
        <v>7</v>
      </c>
      <c r="AJ43" s="293">
        <v>8</v>
      </c>
      <c r="AK43" s="293">
        <v>7</v>
      </c>
      <c r="AL43" s="293"/>
      <c r="AM43" s="292">
        <f t="shared" si="18"/>
        <v>7</v>
      </c>
      <c r="AN43" s="293"/>
      <c r="AO43" s="291">
        <v>8</v>
      </c>
      <c r="AP43" s="294">
        <v>8</v>
      </c>
      <c r="AQ43" s="291">
        <v>9</v>
      </c>
      <c r="AR43" s="291"/>
      <c r="AS43" s="292">
        <f t="shared" si="19"/>
        <v>9</v>
      </c>
      <c r="AT43" s="293"/>
      <c r="AU43" s="291">
        <v>7</v>
      </c>
      <c r="AV43" s="291">
        <v>7</v>
      </c>
      <c r="AW43" s="294">
        <v>8</v>
      </c>
      <c r="AX43" s="291">
        <v>6</v>
      </c>
      <c r="AY43" s="291"/>
      <c r="AZ43" s="292">
        <f t="shared" si="20"/>
        <v>6</v>
      </c>
      <c r="BA43" s="293"/>
      <c r="BB43" s="291">
        <v>6</v>
      </c>
      <c r="BC43" s="294">
        <v>6</v>
      </c>
      <c r="BD43" s="294">
        <v>8</v>
      </c>
      <c r="BE43" s="291">
        <v>8</v>
      </c>
      <c r="BF43" s="291"/>
      <c r="BG43" s="292">
        <f t="shared" si="21"/>
        <v>8</v>
      </c>
      <c r="BH43" s="297"/>
      <c r="BI43" s="291">
        <v>5</v>
      </c>
      <c r="BJ43" s="294">
        <v>7</v>
      </c>
      <c r="BK43" s="294">
        <v>7</v>
      </c>
      <c r="BL43" s="291">
        <v>7</v>
      </c>
      <c r="BM43" s="291"/>
      <c r="BN43" s="292">
        <f t="shared" si="22"/>
        <v>7</v>
      </c>
      <c r="BO43" s="297"/>
      <c r="BP43" s="298">
        <v>10</v>
      </c>
      <c r="BQ43" s="298">
        <f t="shared" si="9"/>
        <v>236</v>
      </c>
      <c r="BR43" s="457">
        <f t="shared" si="23"/>
        <v>7.87</v>
      </c>
      <c r="BS43" s="299"/>
      <c r="BT43" s="300" t="str">
        <f t="shared" si="24"/>
        <v>Kh¸</v>
      </c>
      <c r="BW43" s="458">
        <v>190</v>
      </c>
      <c r="BX43" s="504">
        <v>236</v>
      </c>
      <c r="BY43" s="459">
        <f t="shared" si="13"/>
        <v>7.745454545454545</v>
      </c>
      <c r="BZ43" s="460" t="str">
        <f t="shared" si="25"/>
        <v>Kh¸</v>
      </c>
      <c r="CA43" s="460"/>
    </row>
    <row r="44" spans="2:79" ht="15" customHeight="1">
      <c r="B44" s="309"/>
      <c r="C44" s="310"/>
      <c r="D44" s="311"/>
      <c r="E44" s="311"/>
      <c r="F44" s="444"/>
      <c r="G44" s="312"/>
      <c r="H44" s="312"/>
      <c r="I44" s="312"/>
      <c r="J44" s="312"/>
      <c r="K44" s="312"/>
      <c r="L44" s="312"/>
      <c r="M44" s="243"/>
      <c r="N44" s="244"/>
      <c r="O44" s="245"/>
      <c r="P44" s="245"/>
      <c r="Q44" s="245"/>
      <c r="R44" s="312"/>
      <c r="S44" s="312"/>
      <c r="T44" s="243"/>
      <c r="U44" s="244"/>
      <c r="V44" s="312"/>
      <c r="W44" s="312"/>
      <c r="X44" s="245"/>
      <c r="Y44" s="312"/>
      <c r="Z44" s="312"/>
      <c r="AA44" s="243"/>
      <c r="AB44" s="244"/>
      <c r="AC44" s="244"/>
      <c r="AD44" s="244"/>
      <c r="AE44" s="244"/>
      <c r="AF44" s="244"/>
      <c r="AG44" s="243"/>
      <c r="AH44" s="244"/>
      <c r="AI44" s="244"/>
      <c r="AJ44" s="244"/>
      <c r="AK44" s="244"/>
      <c r="AL44" s="244"/>
      <c r="AM44" s="243"/>
      <c r="AN44" s="244"/>
      <c r="AO44" s="312"/>
      <c r="AP44" s="245"/>
      <c r="AQ44" s="312"/>
      <c r="AR44" s="312"/>
      <c r="AS44" s="243"/>
      <c r="AT44" s="244"/>
      <c r="AU44" s="312"/>
      <c r="AV44" s="312"/>
      <c r="AW44" s="245"/>
      <c r="AX44" s="312"/>
      <c r="AY44" s="312"/>
      <c r="AZ44" s="243"/>
      <c r="BA44" s="244"/>
      <c r="BB44" s="312"/>
      <c r="BC44" s="245"/>
      <c r="BD44" s="245"/>
      <c r="BE44" s="312"/>
      <c r="BF44" s="312"/>
      <c r="BG44" s="243"/>
      <c r="BH44" s="317"/>
      <c r="BI44" s="312"/>
      <c r="BJ44" s="245"/>
      <c r="BK44" s="245"/>
      <c r="BL44" s="312"/>
      <c r="BM44" s="312"/>
      <c r="BN44" s="243"/>
      <c r="BO44" s="317"/>
      <c r="BP44" s="317"/>
      <c r="BQ44" s="317"/>
      <c r="BR44" s="318"/>
      <c r="BS44" s="319"/>
      <c r="BT44" s="252"/>
      <c r="BU44" s="464"/>
      <c r="BV44" s="464"/>
      <c r="BW44" s="464"/>
      <c r="BX44" s="505"/>
      <c r="BY44" s="465"/>
      <c r="BZ44" s="252"/>
      <c r="CA44" s="252"/>
    </row>
    <row r="45" spans="2:79" ht="15" customHeight="1">
      <c r="B45" s="313"/>
      <c r="C45" s="314"/>
      <c r="D45" s="315"/>
      <c r="E45" s="315"/>
      <c r="F45" s="445"/>
      <c r="G45" s="316"/>
      <c r="H45" s="316"/>
      <c r="I45" s="316"/>
      <c r="J45" s="316"/>
      <c r="K45" s="316"/>
      <c r="L45" s="316"/>
      <c r="M45" s="248"/>
      <c r="N45" s="249"/>
      <c r="O45" s="250"/>
      <c r="P45" s="250"/>
      <c r="Q45" s="250"/>
      <c r="R45" s="316"/>
      <c r="S45" s="316"/>
      <c r="T45" s="248"/>
      <c r="U45" s="249"/>
      <c r="V45" s="316"/>
      <c r="W45" s="316"/>
      <c r="X45" s="250"/>
      <c r="Y45" s="316"/>
      <c r="Z45" s="316"/>
      <c r="AA45" s="248"/>
      <c r="AB45" s="249"/>
      <c r="AC45" s="249"/>
      <c r="AD45" s="249"/>
      <c r="AE45" s="249"/>
      <c r="AF45" s="249"/>
      <c r="AG45" s="248"/>
      <c r="AH45" s="249"/>
      <c r="AI45" s="249"/>
      <c r="AJ45" s="249"/>
      <c r="AK45" s="249"/>
      <c r="AL45" s="249"/>
      <c r="AM45" s="248"/>
      <c r="AN45" s="249"/>
      <c r="AO45" s="316"/>
      <c r="AP45" s="250"/>
      <c r="AQ45" s="316"/>
      <c r="AR45" s="316"/>
      <c r="AS45" s="248"/>
      <c r="AT45" s="249"/>
      <c r="AU45" s="316"/>
      <c r="AV45" s="316"/>
      <c r="AW45" s="250"/>
      <c r="AX45" s="316"/>
      <c r="AY45" s="316"/>
      <c r="AZ45" s="248"/>
      <c r="BA45" s="249"/>
      <c r="BB45" s="316"/>
      <c r="BC45" s="250"/>
      <c r="BD45" s="250"/>
      <c r="BE45" s="316"/>
      <c r="BF45" s="316"/>
      <c r="BG45" s="248"/>
      <c r="BH45" s="320"/>
      <c r="BI45" s="316"/>
      <c r="BJ45" s="250"/>
      <c r="BK45" s="250"/>
      <c r="BL45" s="316"/>
      <c r="BM45" s="316"/>
      <c r="BN45" s="248"/>
      <c r="BO45" s="320"/>
      <c r="BP45" s="320"/>
      <c r="BQ45" s="320"/>
      <c r="BR45" s="321"/>
      <c r="BS45" s="322"/>
      <c r="BT45" s="253"/>
      <c r="BU45" s="428"/>
      <c r="BV45" s="428"/>
      <c r="BW45" s="428"/>
      <c r="BX45" s="506"/>
      <c r="BY45" s="466"/>
      <c r="BZ45" s="253"/>
      <c r="CA45" s="253"/>
    </row>
    <row r="46" spans="2:79" s="402" customFormat="1" ht="24.75" customHeight="1">
      <c r="B46" s="637" t="s">
        <v>2</v>
      </c>
      <c r="C46" s="637" t="s">
        <v>52</v>
      </c>
      <c r="D46" s="640" t="s">
        <v>53</v>
      </c>
      <c r="E46" s="643" t="s">
        <v>5</v>
      </c>
      <c r="F46" s="665" t="s">
        <v>6</v>
      </c>
      <c r="G46" s="667" t="s">
        <v>281</v>
      </c>
      <c r="H46" s="668"/>
      <c r="I46" s="668"/>
      <c r="J46" s="668"/>
      <c r="K46" s="668"/>
      <c r="L46" s="668"/>
      <c r="M46" s="668"/>
      <c r="N46" s="669"/>
      <c r="O46" s="668" t="s">
        <v>275</v>
      </c>
      <c r="P46" s="668"/>
      <c r="Q46" s="668"/>
      <c r="R46" s="668"/>
      <c r="S46" s="668"/>
      <c r="T46" s="668"/>
      <c r="U46" s="669"/>
      <c r="V46" s="663" t="s">
        <v>274</v>
      </c>
      <c r="W46" s="663"/>
      <c r="X46" s="663"/>
      <c r="Y46" s="663"/>
      <c r="Z46" s="663"/>
      <c r="AA46" s="663"/>
      <c r="AB46" s="644"/>
      <c r="AC46" s="663" t="s">
        <v>282</v>
      </c>
      <c r="AD46" s="663"/>
      <c r="AE46" s="663"/>
      <c r="AF46" s="663"/>
      <c r="AG46" s="663"/>
      <c r="AH46" s="663"/>
      <c r="AI46" s="663" t="s">
        <v>276</v>
      </c>
      <c r="AJ46" s="663"/>
      <c r="AK46" s="663"/>
      <c r="AL46" s="663"/>
      <c r="AM46" s="663"/>
      <c r="AN46" s="644"/>
      <c r="AO46" s="663" t="s">
        <v>277</v>
      </c>
      <c r="AP46" s="663"/>
      <c r="AQ46" s="663"/>
      <c r="AR46" s="663"/>
      <c r="AS46" s="663"/>
      <c r="AT46" s="644"/>
      <c r="AU46" s="641" t="s">
        <v>278</v>
      </c>
      <c r="AV46" s="663"/>
      <c r="AW46" s="663"/>
      <c r="AX46" s="663"/>
      <c r="AY46" s="663"/>
      <c r="AZ46" s="663"/>
      <c r="BA46" s="644"/>
      <c r="BB46" s="641" t="s">
        <v>279</v>
      </c>
      <c r="BC46" s="663"/>
      <c r="BD46" s="663"/>
      <c r="BE46" s="663"/>
      <c r="BF46" s="663"/>
      <c r="BG46" s="663"/>
      <c r="BH46" s="644"/>
      <c r="BI46" s="641" t="s">
        <v>280</v>
      </c>
      <c r="BJ46" s="663"/>
      <c r="BK46" s="663"/>
      <c r="BL46" s="663"/>
      <c r="BM46" s="663"/>
      <c r="BN46" s="663"/>
      <c r="BO46" s="644"/>
      <c r="BP46" s="637" t="s">
        <v>454</v>
      </c>
      <c r="BQ46" s="637" t="s">
        <v>455</v>
      </c>
      <c r="BR46" s="662" t="s">
        <v>54</v>
      </c>
      <c r="BS46" s="662"/>
      <c r="BT46" s="662" t="s">
        <v>55</v>
      </c>
      <c r="BW46" s="661" t="s">
        <v>491</v>
      </c>
      <c r="BX46" s="661" t="s">
        <v>492</v>
      </c>
      <c r="BY46" s="661" t="s">
        <v>493</v>
      </c>
      <c r="BZ46" s="658" t="s">
        <v>177</v>
      </c>
      <c r="CA46" s="658" t="s">
        <v>500</v>
      </c>
    </row>
    <row r="47" spans="2:79" s="402" customFormat="1" ht="21.75" customHeight="1">
      <c r="B47" s="637"/>
      <c r="C47" s="637"/>
      <c r="D47" s="640"/>
      <c r="E47" s="643"/>
      <c r="F47" s="665"/>
      <c r="G47" s="635" t="s">
        <v>47</v>
      </c>
      <c r="H47" s="633"/>
      <c r="I47" s="633"/>
      <c r="J47" s="633"/>
      <c r="K47" s="628" t="s">
        <v>48</v>
      </c>
      <c r="L47" s="629"/>
      <c r="M47" s="628" t="s">
        <v>49</v>
      </c>
      <c r="N47" s="629"/>
      <c r="O47" s="633" t="s">
        <v>47</v>
      </c>
      <c r="P47" s="633"/>
      <c r="Q47" s="633"/>
      <c r="R47" s="628" t="s">
        <v>48</v>
      </c>
      <c r="S47" s="629"/>
      <c r="T47" s="628" t="s">
        <v>49</v>
      </c>
      <c r="U47" s="629"/>
      <c r="V47" s="633" t="s">
        <v>47</v>
      </c>
      <c r="W47" s="633"/>
      <c r="X47" s="633"/>
      <c r="Y47" s="628" t="s">
        <v>48</v>
      </c>
      <c r="Z47" s="629"/>
      <c r="AA47" s="628" t="s">
        <v>49</v>
      </c>
      <c r="AB47" s="629"/>
      <c r="AC47" s="633" t="s">
        <v>47</v>
      </c>
      <c r="AD47" s="633"/>
      <c r="AE47" s="628" t="s">
        <v>48</v>
      </c>
      <c r="AF47" s="629"/>
      <c r="AG47" s="628" t="s">
        <v>49</v>
      </c>
      <c r="AH47" s="634"/>
      <c r="AI47" s="633" t="s">
        <v>47</v>
      </c>
      <c r="AJ47" s="633"/>
      <c r="AK47" s="628" t="s">
        <v>48</v>
      </c>
      <c r="AL47" s="629"/>
      <c r="AM47" s="628" t="s">
        <v>49</v>
      </c>
      <c r="AN47" s="629"/>
      <c r="AO47" s="633" t="s">
        <v>47</v>
      </c>
      <c r="AP47" s="633"/>
      <c r="AQ47" s="628" t="s">
        <v>48</v>
      </c>
      <c r="AR47" s="629"/>
      <c r="AS47" s="628" t="s">
        <v>49</v>
      </c>
      <c r="AT47" s="629"/>
      <c r="AU47" s="628" t="s">
        <v>47</v>
      </c>
      <c r="AV47" s="634"/>
      <c r="AW47" s="634"/>
      <c r="AX47" s="628" t="s">
        <v>48</v>
      </c>
      <c r="AY47" s="629"/>
      <c r="AZ47" s="628" t="s">
        <v>49</v>
      </c>
      <c r="BA47" s="629"/>
      <c r="BB47" s="628" t="s">
        <v>47</v>
      </c>
      <c r="BC47" s="634"/>
      <c r="BD47" s="634"/>
      <c r="BE47" s="628" t="s">
        <v>48</v>
      </c>
      <c r="BF47" s="629"/>
      <c r="BG47" s="628" t="s">
        <v>49</v>
      </c>
      <c r="BH47" s="629"/>
      <c r="BI47" s="628" t="s">
        <v>47</v>
      </c>
      <c r="BJ47" s="634"/>
      <c r="BK47" s="634"/>
      <c r="BL47" s="628" t="s">
        <v>48</v>
      </c>
      <c r="BM47" s="629"/>
      <c r="BN47" s="628" t="s">
        <v>49</v>
      </c>
      <c r="BO47" s="629"/>
      <c r="BP47" s="637"/>
      <c r="BQ47" s="637"/>
      <c r="BR47" s="653"/>
      <c r="BS47" s="653"/>
      <c r="BT47" s="660"/>
      <c r="BW47" s="655"/>
      <c r="BX47" s="655"/>
      <c r="BY47" s="655"/>
      <c r="BZ47" s="658"/>
      <c r="CA47" s="658"/>
    </row>
    <row r="48" spans="2:82" s="402" customFormat="1" ht="15.75">
      <c r="B48" s="638"/>
      <c r="C48" s="638"/>
      <c r="D48" s="641"/>
      <c r="E48" s="644"/>
      <c r="F48" s="666"/>
      <c r="G48" s="467" t="s">
        <v>44</v>
      </c>
      <c r="H48" s="468" t="s">
        <v>45</v>
      </c>
      <c r="I48" s="467" t="s">
        <v>46</v>
      </c>
      <c r="J48" s="467" t="s">
        <v>51</v>
      </c>
      <c r="K48" s="467" t="s">
        <v>44</v>
      </c>
      <c r="L48" s="468" t="s">
        <v>45</v>
      </c>
      <c r="M48" s="467" t="s">
        <v>44</v>
      </c>
      <c r="N48" s="468" t="s">
        <v>45</v>
      </c>
      <c r="O48" s="467" t="s">
        <v>44</v>
      </c>
      <c r="P48" s="468" t="s">
        <v>45</v>
      </c>
      <c r="Q48" s="467" t="s">
        <v>46</v>
      </c>
      <c r="R48" s="467" t="s">
        <v>44</v>
      </c>
      <c r="S48" s="468" t="s">
        <v>45</v>
      </c>
      <c r="T48" s="467" t="s">
        <v>44</v>
      </c>
      <c r="U48" s="468" t="s">
        <v>45</v>
      </c>
      <c r="V48" s="468" t="s">
        <v>44</v>
      </c>
      <c r="W48" s="467" t="s">
        <v>45</v>
      </c>
      <c r="X48" s="467" t="s">
        <v>46</v>
      </c>
      <c r="Y48" s="467" t="s">
        <v>44</v>
      </c>
      <c r="Z48" s="468" t="s">
        <v>45</v>
      </c>
      <c r="AA48" s="467" t="s">
        <v>44</v>
      </c>
      <c r="AB48" s="468" t="s">
        <v>45</v>
      </c>
      <c r="AC48" s="468" t="s">
        <v>44</v>
      </c>
      <c r="AD48" s="467" t="s">
        <v>45</v>
      </c>
      <c r="AE48" s="467" t="s">
        <v>44</v>
      </c>
      <c r="AF48" s="468" t="s">
        <v>45</v>
      </c>
      <c r="AG48" s="467" t="s">
        <v>44</v>
      </c>
      <c r="AH48" s="469" t="s">
        <v>45</v>
      </c>
      <c r="AI48" s="470" t="s">
        <v>44</v>
      </c>
      <c r="AJ48" s="471" t="s">
        <v>45</v>
      </c>
      <c r="AK48" s="467" t="s">
        <v>44</v>
      </c>
      <c r="AL48" s="468" t="s">
        <v>45</v>
      </c>
      <c r="AM48" s="467" t="s">
        <v>44</v>
      </c>
      <c r="AN48" s="468" t="s">
        <v>45</v>
      </c>
      <c r="AO48" s="468" t="s">
        <v>44</v>
      </c>
      <c r="AP48" s="467" t="s">
        <v>45</v>
      </c>
      <c r="AQ48" s="467" t="s">
        <v>44</v>
      </c>
      <c r="AR48" s="468" t="s">
        <v>45</v>
      </c>
      <c r="AS48" s="467"/>
      <c r="AT48" s="468" t="s">
        <v>45</v>
      </c>
      <c r="AU48" s="467" t="s">
        <v>44</v>
      </c>
      <c r="AV48" s="468" t="s">
        <v>45</v>
      </c>
      <c r="AW48" s="467" t="s">
        <v>46</v>
      </c>
      <c r="AX48" s="467" t="s">
        <v>44</v>
      </c>
      <c r="AY48" s="468" t="s">
        <v>45</v>
      </c>
      <c r="AZ48" s="467" t="s">
        <v>44</v>
      </c>
      <c r="BA48" s="468" t="s">
        <v>45</v>
      </c>
      <c r="BB48" s="467" t="s">
        <v>44</v>
      </c>
      <c r="BC48" s="468" t="s">
        <v>45</v>
      </c>
      <c r="BD48" s="467" t="s">
        <v>46</v>
      </c>
      <c r="BE48" s="467" t="s">
        <v>44</v>
      </c>
      <c r="BF48" s="468" t="s">
        <v>45</v>
      </c>
      <c r="BG48" s="467" t="s">
        <v>44</v>
      </c>
      <c r="BH48" s="468" t="s">
        <v>45</v>
      </c>
      <c r="BI48" s="467" t="s">
        <v>44</v>
      </c>
      <c r="BJ48" s="468" t="s">
        <v>45</v>
      </c>
      <c r="BK48" s="467" t="s">
        <v>46</v>
      </c>
      <c r="BL48" s="467" t="s">
        <v>44</v>
      </c>
      <c r="BM48" s="468" t="s">
        <v>45</v>
      </c>
      <c r="BN48" s="467" t="s">
        <v>44</v>
      </c>
      <c r="BO48" s="468" t="s">
        <v>45</v>
      </c>
      <c r="BP48" s="638"/>
      <c r="BQ48" s="638"/>
      <c r="BR48" s="472" t="s">
        <v>44</v>
      </c>
      <c r="BS48" s="472"/>
      <c r="BT48" s="472"/>
      <c r="BW48" s="656"/>
      <c r="BX48" s="656"/>
      <c r="BY48" s="656"/>
      <c r="BZ48" s="659"/>
      <c r="CA48" s="659"/>
      <c r="CD48" s="402" t="s">
        <v>284</v>
      </c>
    </row>
    <row r="49" spans="2:79" ht="15" customHeight="1">
      <c r="B49" s="20">
        <v>37</v>
      </c>
      <c r="C49" s="21">
        <v>37</v>
      </c>
      <c r="D49" s="22" t="s">
        <v>10</v>
      </c>
      <c r="E49" s="324" t="s">
        <v>94</v>
      </c>
      <c r="F49" s="442" t="s">
        <v>334</v>
      </c>
      <c r="G49" s="278">
        <v>7</v>
      </c>
      <c r="H49" s="278">
        <v>7</v>
      </c>
      <c r="I49" s="42">
        <v>7</v>
      </c>
      <c r="J49" s="42">
        <v>8</v>
      </c>
      <c r="K49" s="42">
        <v>7</v>
      </c>
      <c r="L49" s="42"/>
      <c r="M49" s="272">
        <f t="shared" si="14"/>
        <v>7</v>
      </c>
      <c r="N49" s="67"/>
      <c r="O49" s="41">
        <v>7</v>
      </c>
      <c r="P49" s="41">
        <v>6</v>
      </c>
      <c r="Q49" s="41">
        <v>8</v>
      </c>
      <c r="R49" s="42">
        <v>5</v>
      </c>
      <c r="S49" s="42"/>
      <c r="T49" s="272">
        <f t="shared" si="15"/>
        <v>6</v>
      </c>
      <c r="U49" s="67"/>
      <c r="V49" s="42">
        <v>7</v>
      </c>
      <c r="W49" s="42">
        <v>5</v>
      </c>
      <c r="X49" s="41">
        <v>7</v>
      </c>
      <c r="Y49" s="42">
        <v>8</v>
      </c>
      <c r="Z49" s="42"/>
      <c r="AA49" s="272">
        <f t="shared" si="16"/>
        <v>8</v>
      </c>
      <c r="AB49" s="67"/>
      <c r="AC49" s="67">
        <v>7</v>
      </c>
      <c r="AD49" s="67">
        <v>8</v>
      </c>
      <c r="AE49" s="67">
        <v>8</v>
      </c>
      <c r="AF49" s="67"/>
      <c r="AG49" s="272">
        <f t="shared" si="17"/>
        <v>8</v>
      </c>
      <c r="AH49" s="169"/>
      <c r="AI49" s="174">
        <v>7</v>
      </c>
      <c r="AJ49" s="67">
        <v>7</v>
      </c>
      <c r="AK49" s="67">
        <v>7</v>
      </c>
      <c r="AL49" s="67"/>
      <c r="AM49" s="272">
        <f t="shared" si="18"/>
        <v>7</v>
      </c>
      <c r="AN49" s="67"/>
      <c r="AO49" s="42">
        <v>8</v>
      </c>
      <c r="AP49" s="41">
        <v>8</v>
      </c>
      <c r="AQ49" s="42">
        <v>7</v>
      </c>
      <c r="AR49" s="42"/>
      <c r="AS49" s="272">
        <f t="shared" si="19"/>
        <v>7</v>
      </c>
      <c r="AT49" s="67"/>
      <c r="AU49" s="42">
        <v>7</v>
      </c>
      <c r="AV49" s="42">
        <v>6</v>
      </c>
      <c r="AW49" s="41">
        <v>7</v>
      </c>
      <c r="AX49" s="42">
        <v>6</v>
      </c>
      <c r="AY49" s="42"/>
      <c r="AZ49" s="272">
        <f t="shared" si="20"/>
        <v>6</v>
      </c>
      <c r="BA49" s="67"/>
      <c r="BB49" s="42">
        <v>8</v>
      </c>
      <c r="BC49" s="41">
        <v>8</v>
      </c>
      <c r="BD49" s="41">
        <v>7</v>
      </c>
      <c r="BE49" s="42">
        <v>8</v>
      </c>
      <c r="BF49" s="42"/>
      <c r="BG49" s="272">
        <f t="shared" si="21"/>
        <v>8</v>
      </c>
      <c r="BH49" s="66"/>
      <c r="BI49" s="42">
        <v>7</v>
      </c>
      <c r="BJ49" s="41">
        <v>6</v>
      </c>
      <c r="BK49" s="41">
        <v>8</v>
      </c>
      <c r="BL49" s="42">
        <v>7</v>
      </c>
      <c r="BM49" s="42"/>
      <c r="BN49" s="272">
        <f t="shared" si="22"/>
        <v>7</v>
      </c>
      <c r="BO49" s="66"/>
      <c r="BP49" s="275">
        <v>10</v>
      </c>
      <c r="BQ49" s="275">
        <f aca="true" t="shared" si="26" ref="BQ49:BQ64">(MAX(M49:N49)*4+MAX(T49:U49)*3+AA49*3+AG49*2+AM49*2+AS49*2+AZ49*3+BG49*3+BN49*3+BP49*5)</f>
        <v>227</v>
      </c>
      <c r="BR49" s="281">
        <f t="shared" si="23"/>
        <v>7.57</v>
      </c>
      <c r="BS49" s="70"/>
      <c r="BT49" s="69" t="str">
        <f t="shared" si="24"/>
        <v>Kh¸</v>
      </c>
      <c r="BW49" s="349">
        <v>190</v>
      </c>
      <c r="BX49" s="452">
        <v>227</v>
      </c>
      <c r="BY49" s="450">
        <f t="shared" si="13"/>
        <v>7.581818181818182</v>
      </c>
      <c r="BZ49" s="448" t="str">
        <f t="shared" si="25"/>
        <v>Kh¸</v>
      </c>
      <c r="CA49" s="448"/>
    </row>
    <row r="50" spans="2:79" ht="15" customHeight="1">
      <c r="B50" s="20">
        <v>38</v>
      </c>
      <c r="C50" s="21">
        <v>38</v>
      </c>
      <c r="D50" s="22" t="s">
        <v>95</v>
      </c>
      <c r="E50" s="324" t="s">
        <v>33</v>
      </c>
      <c r="F50" s="442" t="s">
        <v>335</v>
      </c>
      <c r="G50" s="278">
        <v>8</v>
      </c>
      <c r="H50" s="278">
        <v>8</v>
      </c>
      <c r="I50" s="42">
        <v>8</v>
      </c>
      <c r="J50" s="42">
        <v>7</v>
      </c>
      <c r="K50" s="42">
        <v>6</v>
      </c>
      <c r="L50" s="42"/>
      <c r="M50" s="272">
        <f t="shared" si="14"/>
        <v>7</v>
      </c>
      <c r="N50" s="67"/>
      <c r="O50" s="41">
        <v>7</v>
      </c>
      <c r="P50" s="41">
        <v>6</v>
      </c>
      <c r="Q50" s="41">
        <v>8</v>
      </c>
      <c r="R50" s="42">
        <v>6</v>
      </c>
      <c r="S50" s="42"/>
      <c r="T50" s="272">
        <f t="shared" si="15"/>
        <v>6</v>
      </c>
      <c r="U50" s="67"/>
      <c r="V50" s="42">
        <v>7</v>
      </c>
      <c r="W50" s="42">
        <v>5</v>
      </c>
      <c r="X50" s="41">
        <v>6</v>
      </c>
      <c r="Y50" s="42">
        <v>9</v>
      </c>
      <c r="Z50" s="42"/>
      <c r="AA50" s="272">
        <f t="shared" si="16"/>
        <v>8</v>
      </c>
      <c r="AB50" s="67"/>
      <c r="AC50" s="67">
        <v>8</v>
      </c>
      <c r="AD50" s="67">
        <v>8</v>
      </c>
      <c r="AE50" s="67">
        <v>8</v>
      </c>
      <c r="AF50" s="67"/>
      <c r="AG50" s="272">
        <f t="shared" si="17"/>
        <v>8</v>
      </c>
      <c r="AH50" s="169"/>
      <c r="AI50" s="174">
        <v>8</v>
      </c>
      <c r="AJ50" s="67">
        <v>7</v>
      </c>
      <c r="AK50" s="67">
        <v>8</v>
      </c>
      <c r="AL50" s="67"/>
      <c r="AM50" s="272">
        <f t="shared" si="18"/>
        <v>8</v>
      </c>
      <c r="AN50" s="67"/>
      <c r="AO50" s="42">
        <v>7</v>
      </c>
      <c r="AP50" s="41">
        <v>7</v>
      </c>
      <c r="AQ50" s="42">
        <v>8</v>
      </c>
      <c r="AR50" s="42"/>
      <c r="AS50" s="272">
        <f t="shared" si="19"/>
        <v>8</v>
      </c>
      <c r="AT50" s="67"/>
      <c r="AU50" s="42">
        <v>7</v>
      </c>
      <c r="AV50" s="42">
        <v>6</v>
      </c>
      <c r="AW50" s="41">
        <v>7</v>
      </c>
      <c r="AX50" s="42">
        <v>7</v>
      </c>
      <c r="AY50" s="42"/>
      <c r="AZ50" s="272">
        <f t="shared" si="20"/>
        <v>7</v>
      </c>
      <c r="BA50" s="67"/>
      <c r="BB50" s="42">
        <v>7</v>
      </c>
      <c r="BC50" s="41">
        <v>7</v>
      </c>
      <c r="BD50" s="41">
        <v>8</v>
      </c>
      <c r="BE50" s="42">
        <v>8</v>
      </c>
      <c r="BF50" s="42"/>
      <c r="BG50" s="272">
        <f t="shared" si="21"/>
        <v>8</v>
      </c>
      <c r="BH50" s="66"/>
      <c r="BI50" s="42">
        <v>8</v>
      </c>
      <c r="BJ50" s="41">
        <v>8</v>
      </c>
      <c r="BK50" s="41">
        <v>8</v>
      </c>
      <c r="BL50" s="42">
        <v>9</v>
      </c>
      <c r="BM50" s="42"/>
      <c r="BN50" s="272">
        <f t="shared" si="22"/>
        <v>9</v>
      </c>
      <c r="BO50" s="66"/>
      <c r="BP50" s="275">
        <v>10</v>
      </c>
      <c r="BQ50" s="275">
        <f t="shared" si="26"/>
        <v>240</v>
      </c>
      <c r="BR50" s="281">
        <f t="shared" si="23"/>
        <v>8</v>
      </c>
      <c r="BS50" s="70"/>
      <c r="BT50" s="69" t="str">
        <f t="shared" si="24"/>
        <v>Giái</v>
      </c>
      <c r="BW50" s="349">
        <v>180</v>
      </c>
      <c r="BX50" s="452">
        <v>240</v>
      </c>
      <c r="BY50" s="450">
        <f t="shared" si="13"/>
        <v>7.636363636363637</v>
      </c>
      <c r="BZ50" s="448" t="str">
        <f t="shared" si="25"/>
        <v>Kh¸</v>
      </c>
      <c r="CA50" s="448"/>
    </row>
    <row r="51" spans="2:79" ht="15" customHeight="1">
      <c r="B51" s="28">
        <v>39</v>
      </c>
      <c r="C51" s="21">
        <v>39</v>
      </c>
      <c r="D51" s="22" t="s">
        <v>21</v>
      </c>
      <c r="E51" s="324" t="s">
        <v>36</v>
      </c>
      <c r="F51" s="446" t="s">
        <v>336</v>
      </c>
      <c r="G51" s="278">
        <v>8</v>
      </c>
      <c r="H51" s="278">
        <v>8</v>
      </c>
      <c r="I51" s="42">
        <v>7</v>
      </c>
      <c r="J51" s="42">
        <v>8</v>
      </c>
      <c r="K51" s="42">
        <v>7</v>
      </c>
      <c r="L51" s="42"/>
      <c r="M51" s="272">
        <f t="shared" si="14"/>
        <v>7</v>
      </c>
      <c r="N51" s="67"/>
      <c r="O51" s="41">
        <v>5</v>
      </c>
      <c r="P51" s="41">
        <v>6</v>
      </c>
      <c r="Q51" s="41">
        <v>9</v>
      </c>
      <c r="R51" s="42">
        <v>5</v>
      </c>
      <c r="S51" s="42"/>
      <c r="T51" s="272">
        <f t="shared" si="15"/>
        <v>6</v>
      </c>
      <c r="U51" s="67"/>
      <c r="V51" s="42">
        <v>7</v>
      </c>
      <c r="W51" s="42">
        <v>5</v>
      </c>
      <c r="X51" s="41">
        <v>7</v>
      </c>
      <c r="Y51" s="42">
        <v>7</v>
      </c>
      <c r="Z51" s="42"/>
      <c r="AA51" s="272">
        <f t="shared" si="16"/>
        <v>7</v>
      </c>
      <c r="AB51" s="67"/>
      <c r="AC51" s="67">
        <v>8</v>
      </c>
      <c r="AD51" s="67">
        <v>9</v>
      </c>
      <c r="AE51" s="67">
        <v>7</v>
      </c>
      <c r="AF51" s="67"/>
      <c r="AG51" s="272">
        <f t="shared" si="17"/>
        <v>7</v>
      </c>
      <c r="AH51" s="169"/>
      <c r="AI51" s="174">
        <v>8</v>
      </c>
      <c r="AJ51" s="67">
        <v>7</v>
      </c>
      <c r="AK51" s="67">
        <v>8</v>
      </c>
      <c r="AL51" s="67"/>
      <c r="AM51" s="272">
        <f t="shared" si="18"/>
        <v>8</v>
      </c>
      <c r="AN51" s="67"/>
      <c r="AO51" s="42">
        <v>8</v>
      </c>
      <c r="AP51" s="41">
        <v>9</v>
      </c>
      <c r="AQ51" s="42">
        <v>8</v>
      </c>
      <c r="AR51" s="42"/>
      <c r="AS51" s="272">
        <f t="shared" si="19"/>
        <v>8</v>
      </c>
      <c r="AT51" s="67"/>
      <c r="AU51" s="42">
        <v>8</v>
      </c>
      <c r="AV51" s="42">
        <v>7</v>
      </c>
      <c r="AW51" s="41">
        <v>7</v>
      </c>
      <c r="AX51" s="42">
        <v>6</v>
      </c>
      <c r="AY51" s="42"/>
      <c r="AZ51" s="272">
        <f t="shared" si="20"/>
        <v>6</v>
      </c>
      <c r="BA51" s="67"/>
      <c r="BB51" s="42">
        <v>7</v>
      </c>
      <c r="BC51" s="41">
        <v>6</v>
      </c>
      <c r="BD51" s="41">
        <v>7</v>
      </c>
      <c r="BE51" s="42">
        <v>8</v>
      </c>
      <c r="BF51" s="42"/>
      <c r="BG51" s="272">
        <f t="shared" si="21"/>
        <v>8</v>
      </c>
      <c r="BH51" s="66"/>
      <c r="BI51" s="42">
        <v>6</v>
      </c>
      <c r="BJ51" s="41">
        <v>7</v>
      </c>
      <c r="BK51" s="41">
        <v>9</v>
      </c>
      <c r="BL51" s="42">
        <v>6</v>
      </c>
      <c r="BM51" s="42"/>
      <c r="BN51" s="272">
        <f t="shared" si="22"/>
        <v>6</v>
      </c>
      <c r="BO51" s="66"/>
      <c r="BP51" s="275">
        <v>10</v>
      </c>
      <c r="BQ51" s="275">
        <f t="shared" si="26"/>
        <v>223</v>
      </c>
      <c r="BR51" s="281">
        <f t="shared" si="23"/>
        <v>7.43</v>
      </c>
      <c r="BS51" s="70"/>
      <c r="BT51" s="69" t="str">
        <f t="shared" si="24"/>
        <v>Kh¸</v>
      </c>
      <c r="BW51" s="349">
        <v>193</v>
      </c>
      <c r="BX51" s="452">
        <v>223</v>
      </c>
      <c r="BY51" s="450">
        <f t="shared" si="13"/>
        <v>7.5636363636363635</v>
      </c>
      <c r="BZ51" s="448" t="str">
        <f t="shared" si="25"/>
        <v>Kh¸</v>
      </c>
      <c r="CA51" s="448"/>
    </row>
    <row r="52" spans="2:79" ht="15" customHeight="1">
      <c r="B52" s="20">
        <v>40</v>
      </c>
      <c r="C52" s="21">
        <v>40</v>
      </c>
      <c r="D52" s="22" t="s">
        <v>10</v>
      </c>
      <c r="E52" s="324" t="s">
        <v>96</v>
      </c>
      <c r="F52" s="446" t="s">
        <v>337</v>
      </c>
      <c r="G52" s="278">
        <v>8</v>
      </c>
      <c r="H52" s="278">
        <v>8</v>
      </c>
      <c r="I52" s="42">
        <v>8</v>
      </c>
      <c r="J52" s="42">
        <v>7</v>
      </c>
      <c r="K52" s="42">
        <v>8</v>
      </c>
      <c r="L52" s="42"/>
      <c r="M52" s="272">
        <f t="shared" si="14"/>
        <v>8</v>
      </c>
      <c r="N52" s="67"/>
      <c r="O52" s="41">
        <v>8</v>
      </c>
      <c r="P52" s="41">
        <v>6</v>
      </c>
      <c r="Q52" s="41">
        <v>7</v>
      </c>
      <c r="R52" s="42">
        <v>6</v>
      </c>
      <c r="S52" s="42"/>
      <c r="T52" s="272">
        <f t="shared" si="15"/>
        <v>6</v>
      </c>
      <c r="U52" s="67"/>
      <c r="V52" s="42">
        <v>8</v>
      </c>
      <c r="W52" s="42">
        <v>8</v>
      </c>
      <c r="X52" s="41">
        <v>8</v>
      </c>
      <c r="Y52" s="42">
        <v>9</v>
      </c>
      <c r="Z52" s="42"/>
      <c r="AA52" s="272">
        <f t="shared" si="16"/>
        <v>9</v>
      </c>
      <c r="AB52" s="67"/>
      <c r="AC52" s="67">
        <v>8</v>
      </c>
      <c r="AD52" s="67">
        <v>9</v>
      </c>
      <c r="AE52" s="67">
        <v>8</v>
      </c>
      <c r="AF52" s="67"/>
      <c r="AG52" s="272">
        <f t="shared" si="17"/>
        <v>8</v>
      </c>
      <c r="AH52" s="169"/>
      <c r="AI52" s="174">
        <v>9</v>
      </c>
      <c r="AJ52" s="67">
        <v>7</v>
      </c>
      <c r="AK52" s="67">
        <v>8</v>
      </c>
      <c r="AL52" s="67"/>
      <c r="AM52" s="272">
        <f t="shared" si="18"/>
        <v>8</v>
      </c>
      <c r="AN52" s="67"/>
      <c r="AO52" s="42">
        <v>8</v>
      </c>
      <c r="AP52" s="41">
        <v>8</v>
      </c>
      <c r="AQ52" s="42">
        <v>9</v>
      </c>
      <c r="AR52" s="42"/>
      <c r="AS52" s="272">
        <f t="shared" si="19"/>
        <v>9</v>
      </c>
      <c r="AT52" s="67"/>
      <c r="AU52" s="42">
        <v>8</v>
      </c>
      <c r="AV52" s="42">
        <v>7</v>
      </c>
      <c r="AW52" s="41">
        <v>7</v>
      </c>
      <c r="AX52" s="42">
        <v>8</v>
      </c>
      <c r="AY52" s="42"/>
      <c r="AZ52" s="272">
        <f t="shared" si="20"/>
        <v>8</v>
      </c>
      <c r="BA52" s="67"/>
      <c r="BB52" s="42">
        <v>8</v>
      </c>
      <c r="BC52" s="41">
        <v>8</v>
      </c>
      <c r="BD52" s="41">
        <v>8</v>
      </c>
      <c r="BE52" s="42">
        <v>7</v>
      </c>
      <c r="BF52" s="42"/>
      <c r="BG52" s="272">
        <f t="shared" si="21"/>
        <v>7</v>
      </c>
      <c r="BH52" s="66"/>
      <c r="BI52" s="42">
        <v>7</v>
      </c>
      <c r="BJ52" s="41">
        <v>6</v>
      </c>
      <c r="BK52" s="41">
        <v>9</v>
      </c>
      <c r="BL52" s="42">
        <v>9</v>
      </c>
      <c r="BM52" s="42"/>
      <c r="BN52" s="272">
        <f t="shared" si="22"/>
        <v>9</v>
      </c>
      <c r="BO52" s="66"/>
      <c r="BP52" s="275">
        <v>10</v>
      </c>
      <c r="BQ52" s="275">
        <f t="shared" si="26"/>
        <v>249</v>
      </c>
      <c r="BR52" s="281">
        <f t="shared" si="23"/>
        <v>8.3</v>
      </c>
      <c r="BS52" s="70"/>
      <c r="BT52" s="69" t="str">
        <f t="shared" si="24"/>
        <v>Giái</v>
      </c>
      <c r="BW52" s="349">
        <v>189</v>
      </c>
      <c r="BX52" s="452">
        <v>249</v>
      </c>
      <c r="BY52" s="450">
        <f t="shared" si="13"/>
        <v>7.963636363636364</v>
      </c>
      <c r="BZ52" s="448" t="str">
        <f t="shared" si="25"/>
        <v>Kh¸</v>
      </c>
      <c r="CA52" s="448"/>
    </row>
    <row r="53" spans="2:79" ht="15" customHeight="1">
      <c r="B53" s="20">
        <v>41</v>
      </c>
      <c r="C53" s="21">
        <v>41</v>
      </c>
      <c r="D53" s="22" t="s">
        <v>97</v>
      </c>
      <c r="E53" s="324" t="s">
        <v>34</v>
      </c>
      <c r="F53" s="446" t="s">
        <v>338</v>
      </c>
      <c r="G53" s="278">
        <v>8</v>
      </c>
      <c r="H53" s="278">
        <v>8</v>
      </c>
      <c r="I53" s="42">
        <v>7</v>
      </c>
      <c r="J53" s="42">
        <v>6</v>
      </c>
      <c r="K53" s="42">
        <v>8</v>
      </c>
      <c r="L53" s="42"/>
      <c r="M53" s="272">
        <f t="shared" si="14"/>
        <v>8</v>
      </c>
      <c r="N53" s="67"/>
      <c r="O53" s="41">
        <v>7</v>
      </c>
      <c r="P53" s="41">
        <v>6</v>
      </c>
      <c r="Q53" s="41">
        <v>3</v>
      </c>
      <c r="R53" s="42">
        <v>8</v>
      </c>
      <c r="S53" s="42"/>
      <c r="T53" s="272">
        <f t="shared" si="15"/>
        <v>7</v>
      </c>
      <c r="U53" s="67"/>
      <c r="V53" s="42">
        <v>7</v>
      </c>
      <c r="W53" s="42">
        <v>8</v>
      </c>
      <c r="X53" s="41">
        <v>7</v>
      </c>
      <c r="Y53" s="42">
        <v>9</v>
      </c>
      <c r="Z53" s="42"/>
      <c r="AA53" s="272">
        <f t="shared" si="16"/>
        <v>9</v>
      </c>
      <c r="AB53" s="67"/>
      <c r="AC53" s="67">
        <v>8</v>
      </c>
      <c r="AD53" s="67">
        <v>8</v>
      </c>
      <c r="AE53" s="67">
        <v>7</v>
      </c>
      <c r="AF53" s="67"/>
      <c r="AG53" s="272">
        <f t="shared" si="17"/>
        <v>7</v>
      </c>
      <c r="AH53" s="169"/>
      <c r="AI53" s="174">
        <v>8</v>
      </c>
      <c r="AJ53" s="67">
        <v>7</v>
      </c>
      <c r="AK53" s="67">
        <v>8</v>
      </c>
      <c r="AL53" s="67"/>
      <c r="AM53" s="272">
        <f t="shared" si="18"/>
        <v>8</v>
      </c>
      <c r="AN53" s="67"/>
      <c r="AO53" s="42">
        <v>7</v>
      </c>
      <c r="AP53" s="41">
        <v>9</v>
      </c>
      <c r="AQ53" s="42">
        <v>9</v>
      </c>
      <c r="AR53" s="42"/>
      <c r="AS53" s="272">
        <f t="shared" si="19"/>
        <v>9</v>
      </c>
      <c r="AT53" s="67"/>
      <c r="AU53" s="42">
        <v>7</v>
      </c>
      <c r="AV53" s="42">
        <v>6</v>
      </c>
      <c r="AW53" s="41">
        <v>7</v>
      </c>
      <c r="AX53" s="42">
        <v>7</v>
      </c>
      <c r="AY53" s="42"/>
      <c r="AZ53" s="272">
        <f t="shared" si="20"/>
        <v>7</v>
      </c>
      <c r="BA53" s="67"/>
      <c r="BB53" s="42">
        <v>6</v>
      </c>
      <c r="BC53" s="41">
        <v>8</v>
      </c>
      <c r="BD53" s="41">
        <v>8</v>
      </c>
      <c r="BE53" s="42">
        <v>7</v>
      </c>
      <c r="BF53" s="42"/>
      <c r="BG53" s="272">
        <f t="shared" si="21"/>
        <v>7</v>
      </c>
      <c r="BH53" s="66"/>
      <c r="BI53" s="42">
        <v>6</v>
      </c>
      <c r="BJ53" s="41">
        <v>7</v>
      </c>
      <c r="BK53" s="41">
        <v>7</v>
      </c>
      <c r="BL53" s="42">
        <v>9</v>
      </c>
      <c r="BM53" s="42"/>
      <c r="BN53" s="272">
        <f t="shared" si="22"/>
        <v>8</v>
      </c>
      <c r="BO53" s="66"/>
      <c r="BP53" s="275">
        <v>10</v>
      </c>
      <c r="BQ53" s="275">
        <f t="shared" si="26"/>
        <v>244</v>
      </c>
      <c r="BR53" s="281">
        <f t="shared" si="23"/>
        <v>8.13</v>
      </c>
      <c r="BS53" s="70"/>
      <c r="BT53" s="69" t="str">
        <f t="shared" si="24"/>
        <v>Giái</v>
      </c>
      <c r="BW53" s="349">
        <v>203</v>
      </c>
      <c r="BX53" s="452">
        <v>244</v>
      </c>
      <c r="BY53" s="450">
        <f t="shared" si="13"/>
        <v>8.127272727272727</v>
      </c>
      <c r="BZ53" s="448" t="str">
        <f t="shared" si="25"/>
        <v>Giái</v>
      </c>
      <c r="CA53" s="448"/>
    </row>
    <row r="54" spans="2:79" ht="15" customHeight="1">
      <c r="B54" s="28">
        <v>42</v>
      </c>
      <c r="C54" s="21">
        <v>42</v>
      </c>
      <c r="D54" s="22" t="s">
        <v>98</v>
      </c>
      <c r="E54" s="324" t="s">
        <v>42</v>
      </c>
      <c r="F54" s="446" t="s">
        <v>339</v>
      </c>
      <c r="G54" s="278">
        <v>8</v>
      </c>
      <c r="H54" s="278">
        <v>8</v>
      </c>
      <c r="I54" s="42">
        <v>8</v>
      </c>
      <c r="J54" s="42">
        <v>7</v>
      </c>
      <c r="K54" s="42">
        <v>7</v>
      </c>
      <c r="L54" s="42"/>
      <c r="M54" s="272">
        <f t="shared" si="14"/>
        <v>7</v>
      </c>
      <c r="N54" s="67"/>
      <c r="O54" s="41">
        <v>8</v>
      </c>
      <c r="P54" s="41">
        <v>6</v>
      </c>
      <c r="Q54" s="41">
        <v>8</v>
      </c>
      <c r="R54" s="42">
        <v>8</v>
      </c>
      <c r="S54" s="42"/>
      <c r="T54" s="272">
        <f t="shared" si="15"/>
        <v>8</v>
      </c>
      <c r="U54" s="67"/>
      <c r="V54" s="42">
        <v>7</v>
      </c>
      <c r="W54" s="42">
        <v>5</v>
      </c>
      <c r="X54" s="41">
        <v>6</v>
      </c>
      <c r="Y54" s="42">
        <v>8</v>
      </c>
      <c r="Z54" s="42"/>
      <c r="AA54" s="272">
        <f t="shared" si="16"/>
        <v>7</v>
      </c>
      <c r="AB54" s="67"/>
      <c r="AC54" s="67">
        <v>8</v>
      </c>
      <c r="AD54" s="67">
        <v>8</v>
      </c>
      <c r="AE54" s="67">
        <v>8</v>
      </c>
      <c r="AF54" s="67"/>
      <c r="AG54" s="272">
        <f t="shared" si="17"/>
        <v>8</v>
      </c>
      <c r="AH54" s="169"/>
      <c r="AI54" s="174">
        <v>8</v>
      </c>
      <c r="AJ54" s="67">
        <v>8</v>
      </c>
      <c r="AK54" s="67">
        <v>8</v>
      </c>
      <c r="AL54" s="67"/>
      <c r="AM54" s="272">
        <f t="shared" si="18"/>
        <v>8</v>
      </c>
      <c r="AN54" s="67"/>
      <c r="AO54" s="42">
        <v>8</v>
      </c>
      <c r="AP54" s="41">
        <v>8</v>
      </c>
      <c r="AQ54" s="42">
        <v>9</v>
      </c>
      <c r="AR54" s="42"/>
      <c r="AS54" s="272">
        <f t="shared" si="19"/>
        <v>9</v>
      </c>
      <c r="AT54" s="67"/>
      <c r="AU54" s="42">
        <v>7</v>
      </c>
      <c r="AV54" s="42">
        <v>7</v>
      </c>
      <c r="AW54" s="41">
        <v>7</v>
      </c>
      <c r="AX54" s="42">
        <v>7</v>
      </c>
      <c r="AY54" s="42"/>
      <c r="AZ54" s="272">
        <f t="shared" si="20"/>
        <v>7</v>
      </c>
      <c r="BA54" s="67"/>
      <c r="BB54" s="42">
        <v>8</v>
      </c>
      <c r="BC54" s="41">
        <v>8</v>
      </c>
      <c r="BD54" s="41">
        <v>8</v>
      </c>
      <c r="BE54" s="42">
        <v>9</v>
      </c>
      <c r="BF54" s="42"/>
      <c r="BG54" s="272">
        <f t="shared" si="21"/>
        <v>9</v>
      </c>
      <c r="BH54" s="66"/>
      <c r="BI54" s="42">
        <v>6</v>
      </c>
      <c r="BJ54" s="41">
        <v>7</v>
      </c>
      <c r="BK54" s="41">
        <v>8</v>
      </c>
      <c r="BL54" s="42">
        <v>8</v>
      </c>
      <c r="BM54" s="42"/>
      <c r="BN54" s="272">
        <f t="shared" si="22"/>
        <v>8</v>
      </c>
      <c r="BO54" s="66"/>
      <c r="BP54" s="275">
        <v>10</v>
      </c>
      <c r="BQ54" s="275">
        <f t="shared" si="26"/>
        <v>245</v>
      </c>
      <c r="BR54" s="281">
        <f t="shared" si="23"/>
        <v>8.17</v>
      </c>
      <c r="BS54" s="70"/>
      <c r="BT54" s="69" t="str">
        <f t="shared" si="24"/>
        <v>Giái</v>
      </c>
      <c r="BW54" s="349">
        <v>179</v>
      </c>
      <c r="BX54" s="452">
        <v>245</v>
      </c>
      <c r="BY54" s="450">
        <f t="shared" si="13"/>
        <v>7.709090909090909</v>
      </c>
      <c r="BZ54" s="448" t="str">
        <f t="shared" si="25"/>
        <v>Kh¸</v>
      </c>
      <c r="CA54" s="448"/>
    </row>
    <row r="55" spans="2:79" ht="15" customHeight="1">
      <c r="B55" s="20">
        <v>43</v>
      </c>
      <c r="C55" s="21">
        <v>43</v>
      </c>
      <c r="D55" s="22" t="s">
        <v>14</v>
      </c>
      <c r="E55" s="324" t="s">
        <v>99</v>
      </c>
      <c r="F55" s="446" t="s">
        <v>340</v>
      </c>
      <c r="G55" s="278">
        <v>8</v>
      </c>
      <c r="H55" s="278">
        <v>8</v>
      </c>
      <c r="I55" s="42">
        <v>7</v>
      </c>
      <c r="J55" s="42">
        <v>8</v>
      </c>
      <c r="K55" s="42">
        <v>8</v>
      </c>
      <c r="L55" s="42"/>
      <c r="M55" s="272">
        <f t="shared" si="14"/>
        <v>8</v>
      </c>
      <c r="N55" s="67"/>
      <c r="O55" s="41">
        <v>5</v>
      </c>
      <c r="P55" s="41">
        <v>5</v>
      </c>
      <c r="Q55" s="41">
        <v>8</v>
      </c>
      <c r="R55" s="42">
        <v>7</v>
      </c>
      <c r="S55" s="42"/>
      <c r="T55" s="272">
        <f t="shared" si="15"/>
        <v>7</v>
      </c>
      <c r="U55" s="67"/>
      <c r="V55" s="42">
        <v>7</v>
      </c>
      <c r="W55" s="42">
        <v>7</v>
      </c>
      <c r="X55" s="41">
        <v>7</v>
      </c>
      <c r="Y55" s="42">
        <v>8</v>
      </c>
      <c r="Z55" s="42"/>
      <c r="AA55" s="272">
        <f t="shared" si="16"/>
        <v>8</v>
      </c>
      <c r="AB55" s="67"/>
      <c r="AC55" s="67">
        <v>7</v>
      </c>
      <c r="AD55" s="67">
        <v>9</v>
      </c>
      <c r="AE55" s="67">
        <v>8</v>
      </c>
      <c r="AF55" s="67"/>
      <c r="AG55" s="272">
        <f t="shared" si="17"/>
        <v>8</v>
      </c>
      <c r="AH55" s="169"/>
      <c r="AI55" s="174">
        <v>8</v>
      </c>
      <c r="AJ55" s="67">
        <v>8</v>
      </c>
      <c r="AK55" s="67">
        <v>7</v>
      </c>
      <c r="AL55" s="67"/>
      <c r="AM55" s="272">
        <f t="shared" si="18"/>
        <v>7</v>
      </c>
      <c r="AN55" s="67"/>
      <c r="AO55" s="42">
        <v>7</v>
      </c>
      <c r="AP55" s="41">
        <v>8</v>
      </c>
      <c r="AQ55" s="42">
        <v>7</v>
      </c>
      <c r="AR55" s="42"/>
      <c r="AS55" s="272">
        <f t="shared" si="19"/>
        <v>7</v>
      </c>
      <c r="AT55" s="67"/>
      <c r="AU55" s="42">
        <v>7</v>
      </c>
      <c r="AV55" s="42">
        <v>6</v>
      </c>
      <c r="AW55" s="41">
        <v>7</v>
      </c>
      <c r="AX55" s="42">
        <v>7</v>
      </c>
      <c r="AY55" s="42"/>
      <c r="AZ55" s="272">
        <f t="shared" si="20"/>
        <v>7</v>
      </c>
      <c r="BA55" s="67"/>
      <c r="BB55" s="42">
        <v>7</v>
      </c>
      <c r="BC55" s="41">
        <v>7</v>
      </c>
      <c r="BD55" s="41">
        <v>8</v>
      </c>
      <c r="BE55" s="42">
        <v>7</v>
      </c>
      <c r="BF55" s="42"/>
      <c r="BG55" s="272">
        <f t="shared" si="21"/>
        <v>7</v>
      </c>
      <c r="BH55" s="66"/>
      <c r="BI55" s="42">
        <v>5</v>
      </c>
      <c r="BJ55" s="41">
        <v>9</v>
      </c>
      <c r="BK55" s="41">
        <v>9</v>
      </c>
      <c r="BL55" s="42">
        <v>7</v>
      </c>
      <c r="BM55" s="42"/>
      <c r="BN55" s="272">
        <f t="shared" si="22"/>
        <v>7</v>
      </c>
      <c r="BO55" s="66"/>
      <c r="BP55" s="275">
        <v>10</v>
      </c>
      <c r="BQ55" s="275">
        <f t="shared" si="26"/>
        <v>234</v>
      </c>
      <c r="BR55" s="281">
        <f t="shared" si="23"/>
        <v>7.8</v>
      </c>
      <c r="BS55" s="70"/>
      <c r="BT55" s="69" t="str">
        <f t="shared" si="24"/>
        <v>Kh¸</v>
      </c>
      <c r="BW55" s="349">
        <v>176</v>
      </c>
      <c r="BX55" s="452">
        <v>234</v>
      </c>
      <c r="BY55" s="450">
        <f t="shared" si="13"/>
        <v>7.454545454545454</v>
      </c>
      <c r="BZ55" s="448" t="str">
        <f t="shared" si="25"/>
        <v>Kh¸</v>
      </c>
      <c r="CA55" s="448"/>
    </row>
    <row r="56" spans="2:79" ht="15" customHeight="1">
      <c r="B56" s="20">
        <v>44</v>
      </c>
      <c r="C56" s="21">
        <v>44</v>
      </c>
      <c r="D56" s="22" t="s">
        <v>180</v>
      </c>
      <c r="E56" s="324" t="s">
        <v>18</v>
      </c>
      <c r="F56" s="446" t="s">
        <v>341</v>
      </c>
      <c r="G56" s="278">
        <v>8</v>
      </c>
      <c r="H56" s="278">
        <v>8</v>
      </c>
      <c r="I56" s="42">
        <v>7</v>
      </c>
      <c r="J56" s="42">
        <v>6</v>
      </c>
      <c r="K56" s="42">
        <v>7</v>
      </c>
      <c r="L56" s="42"/>
      <c r="M56" s="272">
        <f t="shared" si="14"/>
        <v>7</v>
      </c>
      <c r="N56" s="67"/>
      <c r="O56" s="41">
        <v>7</v>
      </c>
      <c r="P56" s="41">
        <v>6</v>
      </c>
      <c r="Q56" s="41">
        <v>5</v>
      </c>
      <c r="R56" s="42">
        <v>8</v>
      </c>
      <c r="S56" s="42"/>
      <c r="T56" s="272">
        <f t="shared" si="15"/>
        <v>7</v>
      </c>
      <c r="U56" s="67"/>
      <c r="V56" s="42">
        <v>8</v>
      </c>
      <c r="W56" s="42">
        <v>5</v>
      </c>
      <c r="X56" s="41">
        <v>7</v>
      </c>
      <c r="Y56" s="42">
        <v>8</v>
      </c>
      <c r="Z56" s="42"/>
      <c r="AA56" s="272">
        <f t="shared" si="16"/>
        <v>8</v>
      </c>
      <c r="AB56" s="67"/>
      <c r="AC56" s="67">
        <v>8</v>
      </c>
      <c r="AD56" s="67">
        <v>8</v>
      </c>
      <c r="AE56" s="67">
        <v>7</v>
      </c>
      <c r="AF56" s="67"/>
      <c r="AG56" s="272">
        <f t="shared" si="17"/>
        <v>7</v>
      </c>
      <c r="AH56" s="169"/>
      <c r="AI56" s="174">
        <v>9</v>
      </c>
      <c r="AJ56" s="67">
        <v>7</v>
      </c>
      <c r="AK56" s="67">
        <v>7</v>
      </c>
      <c r="AL56" s="67"/>
      <c r="AM56" s="272">
        <f t="shared" si="18"/>
        <v>7</v>
      </c>
      <c r="AN56" s="67"/>
      <c r="AO56" s="42">
        <v>7</v>
      </c>
      <c r="AP56" s="41">
        <v>8</v>
      </c>
      <c r="AQ56" s="42">
        <v>9</v>
      </c>
      <c r="AR56" s="42"/>
      <c r="AS56" s="272">
        <f t="shared" si="19"/>
        <v>9</v>
      </c>
      <c r="AT56" s="67"/>
      <c r="AU56" s="42">
        <v>7</v>
      </c>
      <c r="AV56" s="42">
        <v>7</v>
      </c>
      <c r="AW56" s="41">
        <v>7</v>
      </c>
      <c r="AX56" s="42">
        <v>5</v>
      </c>
      <c r="AY56" s="42"/>
      <c r="AZ56" s="272">
        <f t="shared" si="20"/>
        <v>6</v>
      </c>
      <c r="BA56" s="67"/>
      <c r="BB56" s="42">
        <v>8</v>
      </c>
      <c r="BC56" s="41">
        <v>8</v>
      </c>
      <c r="BD56" s="41">
        <v>8</v>
      </c>
      <c r="BE56" s="42">
        <v>7</v>
      </c>
      <c r="BF56" s="42"/>
      <c r="BG56" s="272">
        <f t="shared" si="21"/>
        <v>7</v>
      </c>
      <c r="BH56" s="66"/>
      <c r="BI56" s="42">
        <v>6</v>
      </c>
      <c r="BJ56" s="41">
        <v>7</v>
      </c>
      <c r="BK56" s="41">
        <v>7</v>
      </c>
      <c r="BL56" s="42">
        <v>6</v>
      </c>
      <c r="BM56" s="42"/>
      <c r="BN56" s="272">
        <f t="shared" si="22"/>
        <v>6</v>
      </c>
      <c r="BO56" s="66"/>
      <c r="BP56" s="275">
        <v>10</v>
      </c>
      <c r="BQ56" s="275">
        <f t="shared" si="26"/>
        <v>226</v>
      </c>
      <c r="BR56" s="281">
        <f t="shared" si="23"/>
        <v>7.53</v>
      </c>
      <c r="BS56" s="70"/>
      <c r="BT56" s="69" t="str">
        <f t="shared" si="24"/>
        <v>Kh¸</v>
      </c>
      <c r="BW56" s="349">
        <v>180</v>
      </c>
      <c r="BX56" s="452">
        <v>226</v>
      </c>
      <c r="BY56" s="450">
        <f t="shared" si="13"/>
        <v>7.381818181818182</v>
      </c>
      <c r="BZ56" s="448" t="str">
        <f t="shared" si="25"/>
        <v>Kh¸</v>
      </c>
      <c r="CA56" s="448"/>
    </row>
    <row r="57" spans="2:79" ht="15" customHeight="1">
      <c r="B57" s="28">
        <v>45</v>
      </c>
      <c r="C57" s="21">
        <v>45</v>
      </c>
      <c r="D57" s="22" t="s">
        <v>10</v>
      </c>
      <c r="E57" s="324" t="s">
        <v>18</v>
      </c>
      <c r="F57" s="446" t="s">
        <v>342</v>
      </c>
      <c r="G57" s="278">
        <v>8</v>
      </c>
      <c r="H57" s="278">
        <v>8</v>
      </c>
      <c r="I57" s="42">
        <v>8</v>
      </c>
      <c r="J57" s="42">
        <v>7</v>
      </c>
      <c r="K57" s="42">
        <v>6</v>
      </c>
      <c r="L57" s="42"/>
      <c r="M57" s="272">
        <f t="shared" si="14"/>
        <v>7</v>
      </c>
      <c r="N57" s="67"/>
      <c r="O57" s="41">
        <v>7</v>
      </c>
      <c r="P57" s="41">
        <v>6</v>
      </c>
      <c r="Q57" s="41">
        <v>5</v>
      </c>
      <c r="R57" s="42">
        <v>6</v>
      </c>
      <c r="S57" s="42"/>
      <c r="T57" s="272">
        <f t="shared" si="15"/>
        <v>6</v>
      </c>
      <c r="U57" s="67"/>
      <c r="V57" s="42">
        <v>7</v>
      </c>
      <c r="W57" s="42">
        <v>7</v>
      </c>
      <c r="X57" s="41">
        <v>6</v>
      </c>
      <c r="Y57" s="42">
        <v>7</v>
      </c>
      <c r="Z57" s="42"/>
      <c r="AA57" s="272">
        <f t="shared" si="16"/>
        <v>7</v>
      </c>
      <c r="AB57" s="67"/>
      <c r="AC57" s="67">
        <v>8</v>
      </c>
      <c r="AD57" s="67">
        <v>8</v>
      </c>
      <c r="AE57" s="67">
        <v>7</v>
      </c>
      <c r="AF57" s="67"/>
      <c r="AG57" s="272">
        <f t="shared" si="17"/>
        <v>7</v>
      </c>
      <c r="AH57" s="169"/>
      <c r="AI57" s="174">
        <v>7</v>
      </c>
      <c r="AJ57" s="67">
        <v>7</v>
      </c>
      <c r="AK57" s="67">
        <v>6</v>
      </c>
      <c r="AL57" s="67"/>
      <c r="AM57" s="272">
        <f t="shared" si="18"/>
        <v>6</v>
      </c>
      <c r="AN57" s="67"/>
      <c r="AO57" s="42">
        <v>7</v>
      </c>
      <c r="AP57" s="41">
        <v>9</v>
      </c>
      <c r="AQ57" s="42">
        <v>6</v>
      </c>
      <c r="AR57" s="42"/>
      <c r="AS57" s="272">
        <f t="shared" si="19"/>
        <v>7</v>
      </c>
      <c r="AT57" s="67"/>
      <c r="AU57" s="42">
        <v>7</v>
      </c>
      <c r="AV57" s="42">
        <v>6</v>
      </c>
      <c r="AW57" s="41">
        <v>7</v>
      </c>
      <c r="AX57" s="42">
        <v>6</v>
      </c>
      <c r="AY57" s="42"/>
      <c r="AZ57" s="272">
        <f t="shared" si="20"/>
        <v>6</v>
      </c>
      <c r="BA57" s="67"/>
      <c r="BB57" s="42">
        <v>8</v>
      </c>
      <c r="BC57" s="41">
        <v>7</v>
      </c>
      <c r="BD57" s="41">
        <v>8</v>
      </c>
      <c r="BE57" s="42">
        <v>8</v>
      </c>
      <c r="BF57" s="42"/>
      <c r="BG57" s="272">
        <f t="shared" si="21"/>
        <v>8</v>
      </c>
      <c r="BH57" s="66"/>
      <c r="BI57" s="42">
        <v>7</v>
      </c>
      <c r="BJ57" s="41">
        <v>7</v>
      </c>
      <c r="BK57" s="41">
        <v>7</v>
      </c>
      <c r="BL57" s="42">
        <v>8</v>
      </c>
      <c r="BM57" s="42"/>
      <c r="BN57" s="272">
        <f t="shared" si="22"/>
        <v>8</v>
      </c>
      <c r="BO57" s="66"/>
      <c r="BP57" s="275">
        <v>10</v>
      </c>
      <c r="BQ57" s="275">
        <f t="shared" si="26"/>
        <v>223</v>
      </c>
      <c r="BR57" s="281">
        <f t="shared" si="23"/>
        <v>7.43</v>
      </c>
      <c r="BS57" s="70"/>
      <c r="BT57" s="69" t="str">
        <f t="shared" si="24"/>
        <v>Kh¸</v>
      </c>
      <c r="BW57" s="349">
        <v>187</v>
      </c>
      <c r="BX57" s="452">
        <v>223</v>
      </c>
      <c r="BY57" s="450">
        <f t="shared" si="13"/>
        <v>7.454545454545454</v>
      </c>
      <c r="BZ57" s="448" t="str">
        <f t="shared" si="25"/>
        <v>Kh¸</v>
      </c>
      <c r="CA57" s="448"/>
    </row>
    <row r="58" spans="2:79" ht="15" customHeight="1">
      <c r="B58" s="20">
        <v>46</v>
      </c>
      <c r="C58" s="21">
        <v>46</v>
      </c>
      <c r="D58" s="22" t="s">
        <v>35</v>
      </c>
      <c r="E58" s="324" t="s">
        <v>41</v>
      </c>
      <c r="F58" s="446" t="s">
        <v>343</v>
      </c>
      <c r="G58" s="278">
        <v>8</v>
      </c>
      <c r="H58" s="278">
        <v>8</v>
      </c>
      <c r="I58" s="42">
        <v>7</v>
      </c>
      <c r="J58" s="42">
        <v>8</v>
      </c>
      <c r="K58" s="42">
        <v>7</v>
      </c>
      <c r="L58" s="42"/>
      <c r="M58" s="272">
        <f t="shared" si="14"/>
        <v>7</v>
      </c>
      <c r="N58" s="67"/>
      <c r="O58" s="41">
        <v>7</v>
      </c>
      <c r="P58" s="41">
        <v>6</v>
      </c>
      <c r="Q58" s="41">
        <v>6</v>
      </c>
      <c r="R58" s="42">
        <v>8</v>
      </c>
      <c r="S58" s="42"/>
      <c r="T58" s="272">
        <f t="shared" si="15"/>
        <v>8</v>
      </c>
      <c r="U58" s="67"/>
      <c r="V58" s="42">
        <v>6</v>
      </c>
      <c r="W58" s="42">
        <v>6</v>
      </c>
      <c r="X58" s="41">
        <v>6</v>
      </c>
      <c r="Y58" s="42">
        <v>7</v>
      </c>
      <c r="Z58" s="42"/>
      <c r="AA58" s="272">
        <f t="shared" si="16"/>
        <v>7</v>
      </c>
      <c r="AB58" s="67"/>
      <c r="AC58" s="67">
        <v>8</v>
      </c>
      <c r="AD58" s="67">
        <v>8</v>
      </c>
      <c r="AE58" s="67">
        <v>7</v>
      </c>
      <c r="AF58" s="67"/>
      <c r="AG58" s="272">
        <f t="shared" si="17"/>
        <v>7</v>
      </c>
      <c r="AH58" s="169"/>
      <c r="AI58" s="174">
        <v>7</v>
      </c>
      <c r="AJ58" s="67">
        <v>7</v>
      </c>
      <c r="AK58" s="67">
        <v>7</v>
      </c>
      <c r="AL58" s="67"/>
      <c r="AM58" s="272">
        <f t="shared" si="18"/>
        <v>7</v>
      </c>
      <c r="AN58" s="67"/>
      <c r="AO58" s="42">
        <v>8</v>
      </c>
      <c r="AP58" s="41">
        <v>8</v>
      </c>
      <c r="AQ58" s="42">
        <v>8</v>
      </c>
      <c r="AR58" s="42"/>
      <c r="AS58" s="272">
        <f t="shared" si="19"/>
        <v>8</v>
      </c>
      <c r="AT58" s="67"/>
      <c r="AU58" s="42">
        <v>7</v>
      </c>
      <c r="AV58" s="42">
        <v>7</v>
      </c>
      <c r="AW58" s="41">
        <v>7</v>
      </c>
      <c r="AX58" s="42">
        <v>6</v>
      </c>
      <c r="AY58" s="42"/>
      <c r="AZ58" s="272">
        <f t="shared" si="20"/>
        <v>6</v>
      </c>
      <c r="BA58" s="67"/>
      <c r="BB58" s="42">
        <v>8</v>
      </c>
      <c r="BC58" s="41">
        <v>6</v>
      </c>
      <c r="BD58" s="41">
        <v>9</v>
      </c>
      <c r="BE58" s="42">
        <v>8</v>
      </c>
      <c r="BF58" s="42"/>
      <c r="BG58" s="272">
        <f t="shared" si="21"/>
        <v>8</v>
      </c>
      <c r="BH58" s="66"/>
      <c r="BI58" s="42">
        <v>7</v>
      </c>
      <c r="BJ58" s="41">
        <v>7</v>
      </c>
      <c r="BK58" s="41">
        <v>7</v>
      </c>
      <c r="BL58" s="42">
        <v>6</v>
      </c>
      <c r="BM58" s="42"/>
      <c r="BN58" s="272">
        <f t="shared" si="22"/>
        <v>6</v>
      </c>
      <c r="BO58" s="66"/>
      <c r="BP58" s="275">
        <v>10</v>
      </c>
      <c r="BQ58" s="275">
        <f t="shared" si="26"/>
        <v>227</v>
      </c>
      <c r="BR58" s="281">
        <f t="shared" si="23"/>
        <v>7.57</v>
      </c>
      <c r="BS58" s="70"/>
      <c r="BT58" s="69" t="str">
        <f t="shared" si="24"/>
        <v>Kh¸</v>
      </c>
      <c r="BW58" s="349">
        <v>196</v>
      </c>
      <c r="BX58" s="452">
        <v>227</v>
      </c>
      <c r="BY58" s="450">
        <f t="shared" si="13"/>
        <v>7.6909090909090905</v>
      </c>
      <c r="BZ58" s="448" t="str">
        <f t="shared" si="25"/>
        <v>Kh¸</v>
      </c>
      <c r="CA58" s="448"/>
    </row>
    <row r="59" spans="2:79" ht="15" customHeight="1">
      <c r="B59" s="20">
        <v>47</v>
      </c>
      <c r="C59" s="21">
        <v>47</v>
      </c>
      <c r="D59" s="22" t="s">
        <v>10</v>
      </c>
      <c r="E59" s="324" t="s">
        <v>41</v>
      </c>
      <c r="F59" s="446" t="s">
        <v>344</v>
      </c>
      <c r="G59" s="278">
        <v>8</v>
      </c>
      <c r="H59" s="278">
        <v>8</v>
      </c>
      <c r="I59" s="42">
        <v>7</v>
      </c>
      <c r="J59" s="42">
        <v>7</v>
      </c>
      <c r="K59" s="42">
        <v>8</v>
      </c>
      <c r="L59" s="42"/>
      <c r="M59" s="272">
        <f t="shared" si="14"/>
        <v>8</v>
      </c>
      <c r="N59" s="67"/>
      <c r="O59" s="41">
        <v>7</v>
      </c>
      <c r="P59" s="41">
        <v>6</v>
      </c>
      <c r="Q59" s="41">
        <v>8</v>
      </c>
      <c r="R59" s="42">
        <v>7</v>
      </c>
      <c r="S59" s="42"/>
      <c r="T59" s="272">
        <f t="shared" si="15"/>
        <v>7</v>
      </c>
      <c r="U59" s="67"/>
      <c r="V59" s="42">
        <v>7</v>
      </c>
      <c r="W59" s="42">
        <v>6</v>
      </c>
      <c r="X59" s="41">
        <v>7</v>
      </c>
      <c r="Y59" s="42">
        <v>7</v>
      </c>
      <c r="Z59" s="42"/>
      <c r="AA59" s="272">
        <f t="shared" si="16"/>
        <v>7</v>
      </c>
      <c r="AB59" s="67"/>
      <c r="AC59" s="67">
        <v>8</v>
      </c>
      <c r="AD59" s="67">
        <v>9</v>
      </c>
      <c r="AE59" s="67">
        <v>9</v>
      </c>
      <c r="AF59" s="67"/>
      <c r="AG59" s="272">
        <f t="shared" si="17"/>
        <v>9</v>
      </c>
      <c r="AH59" s="169"/>
      <c r="AI59" s="174">
        <v>8</v>
      </c>
      <c r="AJ59" s="67">
        <v>7</v>
      </c>
      <c r="AK59" s="67">
        <v>7</v>
      </c>
      <c r="AL59" s="67"/>
      <c r="AM59" s="272">
        <f t="shared" si="18"/>
        <v>7</v>
      </c>
      <c r="AN59" s="67"/>
      <c r="AO59" s="42">
        <v>7</v>
      </c>
      <c r="AP59" s="41">
        <v>8</v>
      </c>
      <c r="AQ59" s="42">
        <v>8</v>
      </c>
      <c r="AR59" s="42"/>
      <c r="AS59" s="272">
        <f t="shared" si="19"/>
        <v>8</v>
      </c>
      <c r="AT59" s="67"/>
      <c r="AU59" s="42">
        <v>7</v>
      </c>
      <c r="AV59" s="42">
        <v>7</v>
      </c>
      <c r="AW59" s="41">
        <v>7</v>
      </c>
      <c r="AX59" s="42">
        <v>6</v>
      </c>
      <c r="AY59" s="42"/>
      <c r="AZ59" s="272">
        <f t="shared" si="20"/>
        <v>6</v>
      </c>
      <c r="BA59" s="67"/>
      <c r="BB59" s="42">
        <v>7</v>
      </c>
      <c r="BC59" s="41">
        <v>8</v>
      </c>
      <c r="BD59" s="41">
        <v>9</v>
      </c>
      <c r="BE59" s="42">
        <v>8</v>
      </c>
      <c r="BF59" s="42"/>
      <c r="BG59" s="272">
        <f t="shared" si="21"/>
        <v>8</v>
      </c>
      <c r="BH59" s="66"/>
      <c r="BI59" s="42">
        <v>6</v>
      </c>
      <c r="BJ59" s="41">
        <v>7</v>
      </c>
      <c r="BK59" s="41">
        <v>8</v>
      </c>
      <c r="BL59" s="42">
        <v>6</v>
      </c>
      <c r="BM59" s="42"/>
      <c r="BN59" s="272">
        <f t="shared" si="22"/>
        <v>6</v>
      </c>
      <c r="BO59" s="66"/>
      <c r="BP59" s="275">
        <v>10</v>
      </c>
      <c r="BQ59" s="275">
        <f t="shared" si="26"/>
        <v>232</v>
      </c>
      <c r="BR59" s="281">
        <f t="shared" si="23"/>
        <v>7.73</v>
      </c>
      <c r="BS59" s="70"/>
      <c r="BT59" s="69" t="str">
        <f t="shared" si="24"/>
        <v>Kh¸</v>
      </c>
      <c r="BW59" s="349">
        <v>191</v>
      </c>
      <c r="BX59" s="452">
        <v>232</v>
      </c>
      <c r="BY59" s="450">
        <f t="shared" si="13"/>
        <v>7.6909090909090905</v>
      </c>
      <c r="BZ59" s="448" t="str">
        <f t="shared" si="25"/>
        <v>Kh¸</v>
      </c>
      <c r="CA59" s="448"/>
    </row>
    <row r="60" spans="2:79" ht="15" customHeight="1">
      <c r="B60" s="28">
        <v>48</v>
      </c>
      <c r="C60" s="21">
        <v>48</v>
      </c>
      <c r="D60" s="22" t="s">
        <v>101</v>
      </c>
      <c r="E60" s="324" t="s">
        <v>41</v>
      </c>
      <c r="F60" s="446" t="s">
        <v>345</v>
      </c>
      <c r="G60" s="278">
        <v>8</v>
      </c>
      <c r="H60" s="278">
        <v>8</v>
      </c>
      <c r="I60" s="42">
        <v>7</v>
      </c>
      <c r="J60" s="42">
        <v>7</v>
      </c>
      <c r="K60" s="42">
        <v>8</v>
      </c>
      <c r="L60" s="42"/>
      <c r="M60" s="272">
        <f t="shared" si="14"/>
        <v>8</v>
      </c>
      <c r="N60" s="67"/>
      <c r="O60" s="41">
        <v>6</v>
      </c>
      <c r="P60" s="41">
        <v>6</v>
      </c>
      <c r="Q60" s="41">
        <v>8</v>
      </c>
      <c r="R60" s="42">
        <v>7</v>
      </c>
      <c r="S60" s="42"/>
      <c r="T60" s="272">
        <f t="shared" si="15"/>
        <v>7</v>
      </c>
      <c r="U60" s="67"/>
      <c r="V60" s="42">
        <v>7</v>
      </c>
      <c r="W60" s="213">
        <v>6</v>
      </c>
      <c r="X60" s="65">
        <v>6</v>
      </c>
      <c r="Y60" s="42">
        <v>7</v>
      </c>
      <c r="Z60" s="42"/>
      <c r="AA60" s="272">
        <f t="shared" si="16"/>
        <v>7</v>
      </c>
      <c r="AB60" s="67"/>
      <c r="AC60" s="67">
        <v>7</v>
      </c>
      <c r="AD60" s="67">
        <v>9</v>
      </c>
      <c r="AE60" s="67">
        <v>8</v>
      </c>
      <c r="AF60" s="67"/>
      <c r="AG60" s="272">
        <f t="shared" si="17"/>
        <v>8</v>
      </c>
      <c r="AH60" s="169"/>
      <c r="AI60" s="174">
        <v>7</v>
      </c>
      <c r="AJ60" s="67">
        <v>7</v>
      </c>
      <c r="AK60" s="67">
        <v>7</v>
      </c>
      <c r="AL60" s="67"/>
      <c r="AM60" s="272">
        <f t="shared" si="18"/>
        <v>7</v>
      </c>
      <c r="AN60" s="67"/>
      <c r="AO60" s="42">
        <v>8</v>
      </c>
      <c r="AP60" s="41">
        <v>8</v>
      </c>
      <c r="AQ60" s="42">
        <v>8</v>
      </c>
      <c r="AR60" s="42"/>
      <c r="AS60" s="272">
        <f t="shared" si="19"/>
        <v>8</v>
      </c>
      <c r="AT60" s="67"/>
      <c r="AU60" s="42">
        <v>8</v>
      </c>
      <c r="AV60" s="42">
        <v>7</v>
      </c>
      <c r="AW60" s="41">
        <v>7</v>
      </c>
      <c r="AX60" s="42">
        <v>6</v>
      </c>
      <c r="AY60" s="42"/>
      <c r="AZ60" s="272">
        <f t="shared" si="20"/>
        <v>6</v>
      </c>
      <c r="BA60" s="67"/>
      <c r="BB60" s="42">
        <v>7</v>
      </c>
      <c r="BC60" s="41">
        <v>6</v>
      </c>
      <c r="BD60" s="41">
        <v>8</v>
      </c>
      <c r="BE60" s="42">
        <v>7</v>
      </c>
      <c r="BF60" s="42"/>
      <c r="BG60" s="272">
        <f t="shared" si="21"/>
        <v>7</v>
      </c>
      <c r="BH60" s="66"/>
      <c r="BI60" s="42">
        <v>6</v>
      </c>
      <c r="BJ60" s="41">
        <v>7</v>
      </c>
      <c r="BK60" s="41">
        <v>8</v>
      </c>
      <c r="BL60" s="42">
        <v>7</v>
      </c>
      <c r="BM60" s="42"/>
      <c r="BN60" s="272">
        <f t="shared" si="22"/>
        <v>7</v>
      </c>
      <c r="BO60" s="66"/>
      <c r="BP60" s="275">
        <v>10</v>
      </c>
      <c r="BQ60" s="275">
        <f t="shared" si="26"/>
        <v>230</v>
      </c>
      <c r="BR60" s="281">
        <f t="shared" si="23"/>
        <v>7.67</v>
      </c>
      <c r="BS60" s="70"/>
      <c r="BT60" s="69" t="str">
        <f t="shared" si="24"/>
        <v>Kh¸</v>
      </c>
      <c r="BW60" s="349">
        <v>191</v>
      </c>
      <c r="BX60" s="452">
        <v>230</v>
      </c>
      <c r="BY60" s="450">
        <f t="shared" si="13"/>
        <v>7.654545454545454</v>
      </c>
      <c r="BZ60" s="448" t="str">
        <f t="shared" si="25"/>
        <v>Kh¸</v>
      </c>
      <c r="CA60" s="448"/>
    </row>
    <row r="61" spans="2:79" ht="15" customHeight="1">
      <c r="B61" s="20">
        <v>49</v>
      </c>
      <c r="C61" s="21">
        <v>49</v>
      </c>
      <c r="D61" s="22" t="s">
        <v>30</v>
      </c>
      <c r="E61" s="324" t="s">
        <v>102</v>
      </c>
      <c r="F61" s="446" t="s">
        <v>346</v>
      </c>
      <c r="G61" s="278">
        <v>8</v>
      </c>
      <c r="H61" s="278">
        <v>7</v>
      </c>
      <c r="I61" s="42">
        <v>7</v>
      </c>
      <c r="J61" s="42">
        <v>8</v>
      </c>
      <c r="K61" s="42">
        <v>7</v>
      </c>
      <c r="L61" s="42"/>
      <c r="M61" s="272">
        <f t="shared" si="14"/>
        <v>7</v>
      </c>
      <c r="N61" s="67"/>
      <c r="O61" s="41">
        <v>6</v>
      </c>
      <c r="P61" s="41">
        <v>5</v>
      </c>
      <c r="Q61" s="41">
        <v>7</v>
      </c>
      <c r="R61" s="42">
        <v>7</v>
      </c>
      <c r="S61" s="42"/>
      <c r="T61" s="272">
        <f t="shared" si="15"/>
        <v>7</v>
      </c>
      <c r="U61" s="67"/>
      <c r="V61" s="42">
        <v>7</v>
      </c>
      <c r="W61" s="42">
        <v>5</v>
      </c>
      <c r="X61" s="41">
        <v>6</v>
      </c>
      <c r="Y61" s="42">
        <v>8</v>
      </c>
      <c r="Z61" s="42"/>
      <c r="AA61" s="272">
        <f t="shared" si="16"/>
        <v>7</v>
      </c>
      <c r="AB61" s="67"/>
      <c r="AC61" s="67">
        <v>8</v>
      </c>
      <c r="AD61" s="67">
        <v>8</v>
      </c>
      <c r="AE61" s="67">
        <v>7</v>
      </c>
      <c r="AF61" s="67"/>
      <c r="AG61" s="272">
        <f t="shared" si="17"/>
        <v>7</v>
      </c>
      <c r="AH61" s="169"/>
      <c r="AI61" s="174">
        <v>8</v>
      </c>
      <c r="AJ61" s="67">
        <v>7</v>
      </c>
      <c r="AK61" s="67">
        <v>7</v>
      </c>
      <c r="AL61" s="67"/>
      <c r="AM61" s="272">
        <f t="shared" si="18"/>
        <v>7</v>
      </c>
      <c r="AN61" s="67"/>
      <c r="AO61" s="42">
        <v>7</v>
      </c>
      <c r="AP61" s="41">
        <v>8</v>
      </c>
      <c r="AQ61" s="42">
        <v>8</v>
      </c>
      <c r="AR61" s="42"/>
      <c r="AS61" s="272">
        <f t="shared" si="19"/>
        <v>8</v>
      </c>
      <c r="AT61" s="67"/>
      <c r="AU61" s="42">
        <v>7</v>
      </c>
      <c r="AV61" s="42">
        <v>6</v>
      </c>
      <c r="AW61" s="41">
        <v>7</v>
      </c>
      <c r="AX61" s="42">
        <v>6</v>
      </c>
      <c r="AY61" s="42"/>
      <c r="AZ61" s="272">
        <f t="shared" si="20"/>
        <v>6</v>
      </c>
      <c r="BA61" s="67"/>
      <c r="BB61" s="42">
        <v>8</v>
      </c>
      <c r="BC61" s="41">
        <v>7</v>
      </c>
      <c r="BD61" s="41">
        <v>8</v>
      </c>
      <c r="BE61" s="42">
        <v>6</v>
      </c>
      <c r="BF61" s="42"/>
      <c r="BG61" s="272">
        <f t="shared" si="21"/>
        <v>7</v>
      </c>
      <c r="BH61" s="66"/>
      <c r="BI61" s="42">
        <v>6</v>
      </c>
      <c r="BJ61" s="41">
        <v>8</v>
      </c>
      <c r="BK61" s="41">
        <v>8</v>
      </c>
      <c r="BL61" s="42">
        <v>7</v>
      </c>
      <c r="BM61" s="42"/>
      <c r="BN61" s="272">
        <f t="shared" si="22"/>
        <v>7</v>
      </c>
      <c r="BO61" s="66"/>
      <c r="BP61" s="275">
        <v>9</v>
      </c>
      <c r="BQ61" s="275">
        <f t="shared" si="26"/>
        <v>219</v>
      </c>
      <c r="BR61" s="281">
        <f t="shared" si="23"/>
        <v>7.3</v>
      </c>
      <c r="BS61" s="70"/>
      <c r="BT61" s="69" t="str">
        <f t="shared" si="24"/>
        <v>Kh¸</v>
      </c>
      <c r="BW61" s="349">
        <v>175</v>
      </c>
      <c r="BX61" s="452">
        <v>219</v>
      </c>
      <c r="BY61" s="450">
        <f t="shared" si="13"/>
        <v>7.163636363636364</v>
      </c>
      <c r="BZ61" s="448" t="str">
        <f t="shared" si="25"/>
        <v>Kh¸</v>
      </c>
      <c r="CA61" s="448"/>
    </row>
    <row r="62" spans="2:79" ht="15" customHeight="1">
      <c r="B62" s="20">
        <v>50</v>
      </c>
      <c r="C62" s="21">
        <v>50</v>
      </c>
      <c r="D62" s="22" t="s">
        <v>11</v>
      </c>
      <c r="E62" s="324" t="s">
        <v>103</v>
      </c>
      <c r="F62" s="446" t="s">
        <v>347</v>
      </c>
      <c r="G62" s="278">
        <v>8</v>
      </c>
      <c r="H62" s="278">
        <v>8</v>
      </c>
      <c r="I62" s="42">
        <v>8</v>
      </c>
      <c r="J62" s="42">
        <v>7</v>
      </c>
      <c r="K62" s="42">
        <v>7</v>
      </c>
      <c r="L62" s="42"/>
      <c r="M62" s="272">
        <f t="shared" si="14"/>
        <v>7</v>
      </c>
      <c r="N62" s="67"/>
      <c r="O62" s="41">
        <v>7</v>
      </c>
      <c r="P62" s="41">
        <v>6</v>
      </c>
      <c r="Q62" s="41">
        <v>9</v>
      </c>
      <c r="R62" s="42">
        <v>8</v>
      </c>
      <c r="S62" s="42"/>
      <c r="T62" s="272">
        <f t="shared" si="15"/>
        <v>8</v>
      </c>
      <c r="U62" s="67"/>
      <c r="V62" s="42">
        <v>7</v>
      </c>
      <c r="W62" s="42">
        <v>6</v>
      </c>
      <c r="X62" s="41">
        <v>6</v>
      </c>
      <c r="Y62" s="42">
        <v>8</v>
      </c>
      <c r="Z62" s="42"/>
      <c r="AA62" s="272">
        <f t="shared" si="16"/>
        <v>8</v>
      </c>
      <c r="AB62" s="67"/>
      <c r="AC62" s="67">
        <v>8</v>
      </c>
      <c r="AD62" s="67">
        <v>9</v>
      </c>
      <c r="AE62" s="67">
        <v>8</v>
      </c>
      <c r="AF62" s="67"/>
      <c r="AG62" s="272">
        <f t="shared" si="17"/>
        <v>8</v>
      </c>
      <c r="AH62" s="169"/>
      <c r="AI62" s="174">
        <v>7</v>
      </c>
      <c r="AJ62" s="67">
        <v>7</v>
      </c>
      <c r="AK62" s="67">
        <v>9</v>
      </c>
      <c r="AL62" s="67"/>
      <c r="AM62" s="272">
        <f t="shared" si="18"/>
        <v>8</v>
      </c>
      <c r="AN62" s="67"/>
      <c r="AO62" s="42">
        <v>7</v>
      </c>
      <c r="AP62" s="41">
        <v>8</v>
      </c>
      <c r="AQ62" s="42">
        <v>9</v>
      </c>
      <c r="AR62" s="42"/>
      <c r="AS62" s="272">
        <f t="shared" si="19"/>
        <v>9</v>
      </c>
      <c r="AT62" s="67"/>
      <c r="AU62" s="42">
        <v>7</v>
      </c>
      <c r="AV62" s="42">
        <v>6</v>
      </c>
      <c r="AW62" s="41">
        <v>7</v>
      </c>
      <c r="AX62" s="42">
        <v>7</v>
      </c>
      <c r="AY62" s="42"/>
      <c r="AZ62" s="272">
        <f t="shared" si="20"/>
        <v>7</v>
      </c>
      <c r="BA62" s="67"/>
      <c r="BB62" s="42">
        <v>9</v>
      </c>
      <c r="BC62" s="41">
        <v>8</v>
      </c>
      <c r="BD62" s="41">
        <v>8</v>
      </c>
      <c r="BE62" s="42">
        <v>8</v>
      </c>
      <c r="BF62" s="42"/>
      <c r="BG62" s="272">
        <f t="shared" si="21"/>
        <v>8</v>
      </c>
      <c r="BH62" s="66"/>
      <c r="BI62" s="42">
        <v>5</v>
      </c>
      <c r="BJ62" s="41">
        <v>7</v>
      </c>
      <c r="BK62" s="41">
        <v>8</v>
      </c>
      <c r="BL62" s="42">
        <v>7</v>
      </c>
      <c r="BM62" s="42"/>
      <c r="BN62" s="272">
        <f t="shared" si="22"/>
        <v>7</v>
      </c>
      <c r="BO62" s="66"/>
      <c r="BP62" s="275">
        <v>10</v>
      </c>
      <c r="BQ62" s="275">
        <f t="shared" si="26"/>
        <v>242</v>
      </c>
      <c r="BR62" s="281">
        <f t="shared" si="23"/>
        <v>8.07</v>
      </c>
      <c r="BS62" s="70"/>
      <c r="BT62" s="69" t="str">
        <f t="shared" si="24"/>
        <v>Giái</v>
      </c>
      <c r="BW62" s="349">
        <v>209</v>
      </c>
      <c r="BX62" s="452">
        <v>242</v>
      </c>
      <c r="BY62" s="450">
        <f t="shared" si="13"/>
        <v>8.2</v>
      </c>
      <c r="BZ62" s="448" t="str">
        <f t="shared" si="25"/>
        <v>Giái</v>
      </c>
      <c r="CA62" s="448"/>
    </row>
    <row r="63" spans="2:79" ht="15" customHeight="1">
      <c r="B63" s="28">
        <v>51</v>
      </c>
      <c r="C63" s="21">
        <v>51</v>
      </c>
      <c r="D63" s="22" t="s">
        <v>104</v>
      </c>
      <c r="E63" s="324" t="s">
        <v>43</v>
      </c>
      <c r="F63" s="446" t="s">
        <v>348</v>
      </c>
      <c r="G63" s="278">
        <v>8</v>
      </c>
      <c r="H63" s="278">
        <v>8</v>
      </c>
      <c r="I63" s="42">
        <v>8</v>
      </c>
      <c r="J63" s="42">
        <v>8</v>
      </c>
      <c r="K63" s="42">
        <v>6</v>
      </c>
      <c r="L63" s="42"/>
      <c r="M63" s="272">
        <f t="shared" si="14"/>
        <v>7</v>
      </c>
      <c r="N63" s="67"/>
      <c r="O63" s="41">
        <v>7</v>
      </c>
      <c r="P63" s="41">
        <v>6</v>
      </c>
      <c r="Q63" s="41">
        <v>8</v>
      </c>
      <c r="R63" s="42">
        <v>5</v>
      </c>
      <c r="S63" s="42"/>
      <c r="T63" s="272">
        <f t="shared" si="15"/>
        <v>6</v>
      </c>
      <c r="U63" s="67"/>
      <c r="V63" s="42">
        <v>6</v>
      </c>
      <c r="W63" s="42">
        <v>8</v>
      </c>
      <c r="X63" s="41">
        <v>7</v>
      </c>
      <c r="Y63" s="42">
        <v>8</v>
      </c>
      <c r="Z63" s="42"/>
      <c r="AA63" s="272">
        <f t="shared" si="16"/>
        <v>8</v>
      </c>
      <c r="AB63" s="67"/>
      <c r="AC63" s="67">
        <v>8</v>
      </c>
      <c r="AD63" s="67">
        <v>8</v>
      </c>
      <c r="AE63" s="67">
        <v>7</v>
      </c>
      <c r="AF63" s="67"/>
      <c r="AG63" s="272">
        <f t="shared" si="17"/>
        <v>7</v>
      </c>
      <c r="AH63" s="169"/>
      <c r="AI63" s="174">
        <v>7</v>
      </c>
      <c r="AJ63" s="67">
        <v>7</v>
      </c>
      <c r="AK63" s="67">
        <v>7</v>
      </c>
      <c r="AL63" s="67"/>
      <c r="AM63" s="272">
        <f t="shared" si="18"/>
        <v>7</v>
      </c>
      <c r="AN63" s="67"/>
      <c r="AO63" s="42">
        <v>8</v>
      </c>
      <c r="AP63" s="41">
        <v>8</v>
      </c>
      <c r="AQ63" s="42">
        <v>9</v>
      </c>
      <c r="AR63" s="42"/>
      <c r="AS63" s="272">
        <f t="shared" si="19"/>
        <v>9</v>
      </c>
      <c r="AT63" s="67"/>
      <c r="AU63" s="42">
        <v>7</v>
      </c>
      <c r="AV63" s="42">
        <v>7</v>
      </c>
      <c r="AW63" s="41">
        <v>7</v>
      </c>
      <c r="AX63" s="42">
        <v>6</v>
      </c>
      <c r="AY63" s="42"/>
      <c r="AZ63" s="272">
        <f t="shared" si="20"/>
        <v>6</v>
      </c>
      <c r="BA63" s="67"/>
      <c r="BB63" s="42">
        <v>8</v>
      </c>
      <c r="BC63" s="41">
        <v>6</v>
      </c>
      <c r="BD63" s="41">
        <v>7</v>
      </c>
      <c r="BE63" s="42">
        <v>6</v>
      </c>
      <c r="BF63" s="42"/>
      <c r="BG63" s="272">
        <f t="shared" si="21"/>
        <v>6</v>
      </c>
      <c r="BH63" s="66"/>
      <c r="BI63" s="42">
        <v>7</v>
      </c>
      <c r="BJ63" s="41">
        <v>8</v>
      </c>
      <c r="BK63" s="41">
        <v>9</v>
      </c>
      <c r="BL63" s="42">
        <v>7</v>
      </c>
      <c r="BM63" s="42"/>
      <c r="BN63" s="272">
        <f t="shared" si="22"/>
        <v>7</v>
      </c>
      <c r="BO63" s="66"/>
      <c r="BP63" s="275">
        <v>10</v>
      </c>
      <c r="BQ63" s="275">
        <f t="shared" si="26"/>
        <v>223</v>
      </c>
      <c r="BR63" s="281">
        <f t="shared" si="23"/>
        <v>7.43</v>
      </c>
      <c r="BS63" s="70"/>
      <c r="BT63" s="69" t="str">
        <f t="shared" si="24"/>
        <v>Kh¸</v>
      </c>
      <c r="BW63" s="349">
        <v>186</v>
      </c>
      <c r="BX63" s="452">
        <v>223</v>
      </c>
      <c r="BY63" s="450">
        <f t="shared" si="13"/>
        <v>7.4363636363636365</v>
      </c>
      <c r="BZ63" s="448" t="str">
        <f t="shared" si="25"/>
        <v>Kh¸</v>
      </c>
      <c r="CA63" s="448"/>
    </row>
    <row r="64" spans="2:79" ht="15" customHeight="1">
      <c r="B64" s="28">
        <v>52</v>
      </c>
      <c r="C64" s="29">
        <v>52</v>
      </c>
      <c r="D64" s="48" t="s">
        <v>13</v>
      </c>
      <c r="E64" s="325" t="s">
        <v>43</v>
      </c>
      <c r="F64" s="447" t="s">
        <v>349</v>
      </c>
      <c r="G64" s="279">
        <v>8</v>
      </c>
      <c r="H64" s="279">
        <v>8</v>
      </c>
      <c r="I64" s="46">
        <v>7</v>
      </c>
      <c r="J64" s="46">
        <v>7</v>
      </c>
      <c r="K64" s="46">
        <v>7</v>
      </c>
      <c r="L64" s="46"/>
      <c r="M64" s="333">
        <f t="shared" si="14"/>
        <v>7</v>
      </c>
      <c r="N64" s="71"/>
      <c r="O64" s="51">
        <v>5</v>
      </c>
      <c r="P64" s="51">
        <v>6</v>
      </c>
      <c r="Q64" s="51">
        <v>5</v>
      </c>
      <c r="R64" s="46">
        <v>8</v>
      </c>
      <c r="S64" s="46"/>
      <c r="T64" s="333">
        <f t="shared" si="15"/>
        <v>7</v>
      </c>
      <c r="U64" s="71"/>
      <c r="V64" s="46">
        <v>7</v>
      </c>
      <c r="W64" s="46">
        <v>6</v>
      </c>
      <c r="X64" s="51">
        <v>7</v>
      </c>
      <c r="Y64" s="46">
        <v>8</v>
      </c>
      <c r="Z64" s="46"/>
      <c r="AA64" s="333">
        <f t="shared" si="16"/>
        <v>8</v>
      </c>
      <c r="AB64" s="71"/>
      <c r="AC64" s="71">
        <v>8</v>
      </c>
      <c r="AD64" s="71">
        <v>8</v>
      </c>
      <c r="AE64" s="71">
        <v>7</v>
      </c>
      <c r="AF64" s="71"/>
      <c r="AG64" s="333">
        <f t="shared" si="17"/>
        <v>7</v>
      </c>
      <c r="AH64" s="71"/>
      <c r="AI64" s="332">
        <v>8</v>
      </c>
      <c r="AJ64" s="71">
        <v>7</v>
      </c>
      <c r="AK64" s="71">
        <v>6</v>
      </c>
      <c r="AL64" s="71"/>
      <c r="AM64" s="333">
        <f t="shared" si="18"/>
        <v>6</v>
      </c>
      <c r="AN64" s="71"/>
      <c r="AO64" s="46">
        <v>8</v>
      </c>
      <c r="AP64" s="51">
        <v>9</v>
      </c>
      <c r="AQ64" s="46">
        <v>7</v>
      </c>
      <c r="AR64" s="46"/>
      <c r="AS64" s="333">
        <f t="shared" si="19"/>
        <v>7</v>
      </c>
      <c r="AT64" s="71"/>
      <c r="AU64" s="46">
        <v>9</v>
      </c>
      <c r="AV64" s="46">
        <v>8</v>
      </c>
      <c r="AW64" s="51">
        <v>8</v>
      </c>
      <c r="AX64" s="46">
        <v>7</v>
      </c>
      <c r="AY64" s="46"/>
      <c r="AZ64" s="333">
        <f t="shared" si="20"/>
        <v>7</v>
      </c>
      <c r="BA64" s="71"/>
      <c r="BB64" s="46">
        <v>6</v>
      </c>
      <c r="BC64" s="51">
        <v>7</v>
      </c>
      <c r="BD64" s="51">
        <v>8</v>
      </c>
      <c r="BE64" s="46">
        <v>6</v>
      </c>
      <c r="BF64" s="46"/>
      <c r="BG64" s="333">
        <f t="shared" si="21"/>
        <v>6</v>
      </c>
      <c r="BH64" s="52"/>
      <c r="BI64" s="46">
        <v>7</v>
      </c>
      <c r="BJ64" s="51">
        <v>8</v>
      </c>
      <c r="BK64" s="51">
        <v>9</v>
      </c>
      <c r="BL64" s="46">
        <v>8</v>
      </c>
      <c r="BM64" s="46"/>
      <c r="BN64" s="333">
        <f t="shared" si="22"/>
        <v>8</v>
      </c>
      <c r="BO64" s="52"/>
      <c r="BP64" s="276">
        <v>10</v>
      </c>
      <c r="BQ64" s="276">
        <f t="shared" si="26"/>
        <v>226</v>
      </c>
      <c r="BR64" s="282">
        <f t="shared" si="23"/>
        <v>7.53</v>
      </c>
      <c r="BS64" s="283"/>
      <c r="BT64" s="73" t="str">
        <f t="shared" si="24"/>
        <v>Kh¸</v>
      </c>
      <c r="BW64" s="356">
        <v>196</v>
      </c>
      <c r="BX64" s="453">
        <v>226</v>
      </c>
      <c r="BY64" s="451">
        <f t="shared" si="13"/>
        <v>7.672727272727273</v>
      </c>
      <c r="BZ64" s="449" t="str">
        <f t="shared" si="25"/>
        <v>Kh¸</v>
      </c>
      <c r="CA64" s="449"/>
    </row>
    <row r="65" spans="5:72" ht="12.75">
      <c r="E65" s="32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</row>
    <row r="66" spans="4:80" s="117" customFormat="1" ht="15.75">
      <c r="D66" s="117" t="s">
        <v>503</v>
      </c>
      <c r="E66" s="439">
        <v>1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R66" s="117" t="s">
        <v>288</v>
      </c>
      <c r="AZ66" s="117" t="s">
        <v>289</v>
      </c>
      <c r="BC66" s="117">
        <f>COUNTIF(BT6:BT62,"Giái")</f>
        <v>17</v>
      </c>
      <c r="BD66" s="117" t="s">
        <v>290</v>
      </c>
      <c r="BE66" s="630">
        <f>COUNTIF(BT6:BT62,"Giái")/52</f>
        <v>0.3269230769230769</v>
      </c>
      <c r="BF66" s="630"/>
      <c r="BV66"/>
      <c r="BW66" s="454" t="s">
        <v>494</v>
      </c>
      <c r="BX66"/>
      <c r="BY66" s="117">
        <f>COUNTIF(BZ8:BZ64,"Giái")</f>
        <v>11</v>
      </c>
      <c r="BZ66" s="439">
        <f>COUNTIF(BZ8:BZ64,"Giái")/52</f>
        <v>0.21153846153846154</v>
      </c>
      <c r="CA66" s="439"/>
      <c r="CB66" s="440"/>
    </row>
    <row r="67" spans="5:80" ht="15.75">
      <c r="E67" s="32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BW67" s="115" t="s">
        <v>495</v>
      </c>
      <c r="BY67" s="117">
        <f>COUNTIF(BZ8:BZ64,"Kh¸")</f>
        <v>41</v>
      </c>
      <c r="BZ67" s="439">
        <f>COUNTIF(BZ8:BZ64,"Kh¸")/52</f>
        <v>0.7884615384615384</v>
      </c>
      <c r="CA67" s="439"/>
      <c r="CB67" s="439"/>
    </row>
    <row r="68" spans="7:68" s="117" customFormat="1" ht="15.75"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S68" s="117" t="s">
        <v>285</v>
      </c>
      <c r="AV68" s="117">
        <f>COUNTIF(BT8:BT64,"Kh¸")</f>
        <v>34</v>
      </c>
      <c r="AW68" s="117" t="s">
        <v>290</v>
      </c>
      <c r="AX68" s="630">
        <f>COUNTIF(BT8:BT64,"Kh¸")/52</f>
        <v>0.6538461538461539</v>
      </c>
      <c r="AY68" s="630"/>
      <c r="BA68" s="117" t="s">
        <v>286</v>
      </c>
      <c r="BE68" s="117">
        <f>COUNTIF(BT8:BT64,"TBK")</f>
        <v>1</v>
      </c>
      <c r="BF68" s="117" t="s">
        <v>290</v>
      </c>
      <c r="BG68" s="630">
        <f>COUNTIF(BT8:BT64,"TBK")/52</f>
        <v>0.019230769230769232</v>
      </c>
      <c r="BH68" s="630"/>
      <c r="BJ68" s="117" t="s">
        <v>287</v>
      </c>
      <c r="BM68" s="117">
        <f>COUNTIF(BT8:BT64,"TB")</f>
        <v>0</v>
      </c>
      <c r="BN68" s="117" t="s">
        <v>290</v>
      </c>
      <c r="BO68" s="630">
        <f>COUNTIF(BT8:BT64,"TB")/52</f>
        <v>0</v>
      </c>
      <c r="BP68" s="630"/>
    </row>
    <row r="69" spans="4:76" s="117" customFormat="1" ht="15.75">
      <c r="D69" s="117" t="s">
        <v>501</v>
      </c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BX69" s="117" t="s">
        <v>292</v>
      </c>
    </row>
    <row r="70" spans="4:60" ht="15.75">
      <c r="D70" s="27"/>
      <c r="E70" s="27"/>
      <c r="F70" s="27"/>
      <c r="G70" s="27"/>
      <c r="H70" s="27"/>
      <c r="I70" s="27"/>
      <c r="J70" s="619"/>
      <c r="K70" s="620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N70" s="117" t="s">
        <v>291</v>
      </c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 t="s">
        <v>292</v>
      </c>
      <c r="BF70" s="117"/>
      <c r="BG70" s="117"/>
      <c r="BH70" s="117"/>
    </row>
    <row r="71" spans="4:11" ht="15">
      <c r="D71" s="27"/>
      <c r="E71" s="27"/>
      <c r="F71" s="27"/>
      <c r="G71" s="27"/>
      <c r="H71" s="27"/>
      <c r="I71" s="27"/>
      <c r="J71" s="619"/>
      <c r="K71" s="620"/>
    </row>
    <row r="72" spans="4:11" ht="15">
      <c r="D72" s="27"/>
      <c r="E72" s="27"/>
      <c r="F72" s="27"/>
      <c r="G72" s="27"/>
      <c r="H72" s="27"/>
      <c r="I72" s="27"/>
      <c r="J72" s="619"/>
      <c r="K72" s="620"/>
    </row>
    <row r="73" spans="4:11" ht="15">
      <c r="D73" s="27"/>
      <c r="E73" s="27"/>
      <c r="F73" s="27"/>
      <c r="G73" s="27"/>
      <c r="H73" s="27"/>
      <c r="I73" s="27"/>
      <c r="J73" s="619"/>
      <c r="K73" s="620"/>
    </row>
    <row r="74" spans="4:76" s="117" customFormat="1" ht="15.75">
      <c r="D74" s="117" t="s">
        <v>402</v>
      </c>
      <c r="J74" s="631"/>
      <c r="K74" s="632"/>
      <c r="BX74" s="117" t="s">
        <v>186</v>
      </c>
    </row>
    <row r="75" spans="4:11" ht="15">
      <c r="D75" s="27"/>
      <c r="E75" s="27"/>
      <c r="F75" s="27"/>
      <c r="G75" s="27"/>
      <c r="H75" s="27"/>
      <c r="I75" s="27"/>
      <c r="J75" s="619"/>
      <c r="K75" s="620"/>
    </row>
  </sheetData>
  <sheetProtection/>
  <mergeCells count="114">
    <mergeCell ref="CA5:CA7"/>
    <mergeCell ref="F5:F7"/>
    <mergeCell ref="B46:B48"/>
    <mergeCell ref="C46:C48"/>
    <mergeCell ref="D46:D48"/>
    <mergeCell ref="E46:E48"/>
    <mergeCell ref="F46:F48"/>
    <mergeCell ref="G46:N46"/>
    <mergeCell ref="O46:U46"/>
    <mergeCell ref="V46:AB46"/>
    <mergeCell ref="BG47:BH47"/>
    <mergeCell ref="BI47:BK47"/>
    <mergeCell ref="BL47:BM47"/>
    <mergeCell ref="BN47:BO47"/>
    <mergeCell ref="AC46:AH46"/>
    <mergeCell ref="AI46:AN46"/>
    <mergeCell ref="AO46:AT46"/>
    <mergeCell ref="AU46:BA46"/>
    <mergeCell ref="BR46:BS47"/>
    <mergeCell ref="BT46:BT47"/>
    <mergeCell ref="BW46:BW48"/>
    <mergeCell ref="BX46:BX48"/>
    <mergeCell ref="BB46:BH46"/>
    <mergeCell ref="BI46:BO46"/>
    <mergeCell ref="BP46:BP48"/>
    <mergeCell ref="BQ46:BQ48"/>
    <mergeCell ref="BB47:BD47"/>
    <mergeCell ref="BE47:BF47"/>
    <mergeCell ref="BY46:BY48"/>
    <mergeCell ref="BZ46:BZ48"/>
    <mergeCell ref="CA46:CA48"/>
    <mergeCell ref="G47:J47"/>
    <mergeCell ref="K47:L47"/>
    <mergeCell ref="M47:N47"/>
    <mergeCell ref="O47:Q47"/>
    <mergeCell ref="R47:S47"/>
    <mergeCell ref="T47:U47"/>
    <mergeCell ref="V47:X47"/>
    <mergeCell ref="AU47:AW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BW5:BW7"/>
    <mergeCell ref="BZ5:BZ7"/>
    <mergeCell ref="AX47:AY47"/>
    <mergeCell ref="AZ47:BA47"/>
    <mergeCell ref="BY5:BY7"/>
    <mergeCell ref="BB6:BD6"/>
    <mergeCell ref="BE6:BF6"/>
    <mergeCell ref="BT5:BT6"/>
    <mergeCell ref="AZ6:BA6"/>
    <mergeCell ref="BX5:BX7"/>
    <mergeCell ref="BR5:BS6"/>
    <mergeCell ref="BL6:BM6"/>
    <mergeCell ref="BN6:BO6"/>
    <mergeCell ref="BP5:BP7"/>
    <mergeCell ref="BQ5:BQ7"/>
    <mergeCell ref="BG6:BH6"/>
    <mergeCell ref="BI6:BK6"/>
    <mergeCell ref="AO5:AT5"/>
    <mergeCell ref="AU5:BA5"/>
    <mergeCell ref="BB5:BH5"/>
    <mergeCell ref="AI5:AN5"/>
    <mergeCell ref="BG68:BH68"/>
    <mergeCell ref="BO68:BP68"/>
    <mergeCell ref="BI5:BO5"/>
    <mergeCell ref="AO47:AP47"/>
    <mergeCell ref="AQ47:AR47"/>
    <mergeCell ref="AS47:AT47"/>
    <mergeCell ref="V5:AB5"/>
    <mergeCell ref="AC5:AH5"/>
    <mergeCell ref="D1:G1"/>
    <mergeCell ref="K1:Z1"/>
    <mergeCell ref="D2:F2"/>
    <mergeCell ref="K2:Z2"/>
    <mergeCell ref="B5:B7"/>
    <mergeCell ref="C5:C7"/>
    <mergeCell ref="D5:D7"/>
    <mergeCell ref="E5:E7"/>
    <mergeCell ref="G5:N5"/>
    <mergeCell ref="O5:U5"/>
    <mergeCell ref="R6:S6"/>
    <mergeCell ref="T6:U6"/>
    <mergeCell ref="V6:X6"/>
    <mergeCell ref="Y6:Z6"/>
    <mergeCell ref="G6:J6"/>
    <mergeCell ref="K6:L6"/>
    <mergeCell ref="M6:N6"/>
    <mergeCell ref="O6:Q6"/>
    <mergeCell ref="AE6:AF6"/>
    <mergeCell ref="AG6:AH6"/>
    <mergeCell ref="AK6:AL6"/>
    <mergeCell ref="AM6:AN6"/>
    <mergeCell ref="AX6:AY6"/>
    <mergeCell ref="AI6:AJ6"/>
    <mergeCell ref="AS6:AT6"/>
    <mergeCell ref="AU6:AW6"/>
    <mergeCell ref="AO6:AP6"/>
    <mergeCell ref="AQ6:AR6"/>
    <mergeCell ref="AA6:AB6"/>
    <mergeCell ref="BE66:BF66"/>
    <mergeCell ref="J75:K75"/>
    <mergeCell ref="J71:K71"/>
    <mergeCell ref="J72:K72"/>
    <mergeCell ref="J73:K73"/>
    <mergeCell ref="J74:K74"/>
    <mergeCell ref="J70:K70"/>
    <mergeCell ref="AX68:AY68"/>
    <mergeCell ref="AC6:AD6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70"/>
  <sheetViews>
    <sheetView tabSelected="1" zoomScalePageLayoutView="0" workbookViewId="0" topLeftCell="A1">
      <selection activeCell="CB61" sqref="CB61"/>
    </sheetView>
  </sheetViews>
  <sheetFormatPr defaultColWidth="3.75390625" defaultRowHeight="12.75"/>
  <cols>
    <col min="1" max="2" width="3.75390625" style="0" customWidth="1"/>
    <col min="3" max="3" width="18.25390625" style="0" customWidth="1"/>
    <col min="4" max="4" width="9.00390625" style="0" customWidth="1"/>
    <col min="5" max="5" width="8.00390625" style="0" customWidth="1"/>
    <col min="6" max="33" width="3.125" style="0" customWidth="1"/>
    <col min="34" max="35" width="3.125" style="12" customWidth="1"/>
    <col min="36" max="36" width="3.75390625" style="0" customWidth="1"/>
    <col min="37" max="69" width="3.125" style="0" customWidth="1"/>
    <col min="70" max="70" width="3.875" style="0" customWidth="1"/>
    <col min="71" max="71" width="4.625" style="0" customWidth="1"/>
    <col min="72" max="72" width="4.375" style="0" customWidth="1"/>
    <col min="73" max="73" width="3.75390625" style="0" customWidth="1"/>
    <col min="74" max="74" width="5.125" style="0" customWidth="1"/>
    <col min="75" max="76" width="3.75390625" style="0" customWidth="1"/>
    <col min="77" max="77" width="4.75390625" style="0" customWidth="1"/>
    <col min="78" max="78" width="4.625" style="0" customWidth="1"/>
    <col min="79" max="79" width="5.125" style="0" customWidth="1"/>
    <col min="80" max="80" width="6.00390625" style="0" customWidth="1"/>
    <col min="81" max="81" width="5.00390625" style="0" customWidth="1"/>
    <col min="82" max="82" width="6.375" style="0" customWidth="1"/>
  </cols>
  <sheetData>
    <row r="1" spans="2:36" ht="19.5">
      <c r="B1" s="1"/>
      <c r="C1" s="587" t="s">
        <v>0</v>
      </c>
      <c r="D1" s="588"/>
      <c r="E1" s="588"/>
      <c r="F1" s="588"/>
      <c r="J1" s="589" t="s">
        <v>179</v>
      </c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AJ1" s="1"/>
    </row>
    <row r="2" spans="2:36" ht="15.75">
      <c r="B2" s="1"/>
      <c r="C2" s="588" t="s">
        <v>1</v>
      </c>
      <c r="D2" s="588"/>
      <c r="E2" s="588"/>
      <c r="J2" s="588" t="s">
        <v>262</v>
      </c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AJ2" s="1"/>
    </row>
    <row r="3" spans="1:79" ht="22.5" customHeight="1">
      <c r="A3" s="582" t="s">
        <v>2</v>
      </c>
      <c r="B3" s="582" t="s">
        <v>52</v>
      </c>
      <c r="C3" s="584" t="s">
        <v>53</v>
      </c>
      <c r="D3" s="563" t="s">
        <v>5</v>
      </c>
      <c r="E3" s="2"/>
      <c r="F3" s="604" t="s">
        <v>281</v>
      </c>
      <c r="G3" s="605"/>
      <c r="H3" s="605"/>
      <c r="I3" s="605"/>
      <c r="J3" s="605"/>
      <c r="K3" s="605"/>
      <c r="L3" s="605"/>
      <c r="M3" s="606"/>
      <c r="N3" s="605" t="s">
        <v>275</v>
      </c>
      <c r="O3" s="605"/>
      <c r="P3" s="605"/>
      <c r="Q3" s="605"/>
      <c r="R3" s="605"/>
      <c r="S3" s="605"/>
      <c r="T3" s="606"/>
      <c r="U3" s="561" t="s">
        <v>274</v>
      </c>
      <c r="V3" s="561"/>
      <c r="W3" s="561"/>
      <c r="X3" s="561"/>
      <c r="Y3" s="561"/>
      <c r="Z3" s="561"/>
      <c r="AA3" s="562"/>
      <c r="AB3" s="561" t="s">
        <v>282</v>
      </c>
      <c r="AC3" s="561"/>
      <c r="AD3" s="561"/>
      <c r="AE3" s="561"/>
      <c r="AF3" s="561"/>
      <c r="AG3" s="561"/>
      <c r="AH3" s="177"/>
      <c r="AI3" s="232"/>
      <c r="AJ3" s="582" t="s">
        <v>52</v>
      </c>
      <c r="AK3" s="561" t="s">
        <v>276</v>
      </c>
      <c r="AL3" s="561"/>
      <c r="AM3" s="561"/>
      <c r="AN3" s="561"/>
      <c r="AO3" s="561"/>
      <c r="AP3" s="562"/>
      <c r="AQ3" s="561" t="s">
        <v>277</v>
      </c>
      <c r="AR3" s="561"/>
      <c r="AS3" s="561"/>
      <c r="AT3" s="561"/>
      <c r="AU3" s="561"/>
      <c r="AV3" s="562"/>
      <c r="AW3" s="560" t="s">
        <v>278</v>
      </c>
      <c r="AX3" s="561"/>
      <c r="AY3" s="561"/>
      <c r="AZ3" s="561"/>
      <c r="BA3" s="561"/>
      <c r="BB3" s="561"/>
      <c r="BC3" s="562"/>
      <c r="BD3" s="560" t="s">
        <v>279</v>
      </c>
      <c r="BE3" s="561"/>
      <c r="BF3" s="561"/>
      <c r="BG3" s="561"/>
      <c r="BH3" s="561"/>
      <c r="BI3" s="561"/>
      <c r="BJ3" s="562"/>
      <c r="BK3" s="560" t="s">
        <v>280</v>
      </c>
      <c r="BL3" s="561"/>
      <c r="BM3" s="561"/>
      <c r="BN3" s="561"/>
      <c r="BO3" s="561"/>
      <c r="BP3" s="561"/>
      <c r="BQ3" s="562"/>
      <c r="BR3" s="555" t="s">
        <v>454</v>
      </c>
      <c r="BS3" s="555" t="s">
        <v>455</v>
      </c>
      <c r="BT3" s="625" t="s">
        <v>54</v>
      </c>
      <c r="BU3" s="625"/>
      <c r="BV3" s="625" t="s">
        <v>55</v>
      </c>
      <c r="BY3" s="555" t="s">
        <v>455</v>
      </c>
      <c r="BZ3" s="555" t="s">
        <v>293</v>
      </c>
      <c r="CA3" s="555" t="s">
        <v>456</v>
      </c>
    </row>
    <row r="4" spans="1:79" ht="21.75" customHeight="1">
      <c r="A4" s="583"/>
      <c r="B4" s="583"/>
      <c r="C4" s="585"/>
      <c r="D4" s="586"/>
      <c r="E4" s="5" t="s">
        <v>6</v>
      </c>
      <c r="F4" s="557" t="s">
        <v>47</v>
      </c>
      <c r="G4" s="559"/>
      <c r="H4" s="559"/>
      <c r="I4" s="559"/>
      <c r="J4" s="571" t="s">
        <v>48</v>
      </c>
      <c r="K4" s="572"/>
      <c r="L4" s="571" t="s">
        <v>49</v>
      </c>
      <c r="M4" s="572"/>
      <c r="N4" s="559" t="s">
        <v>47</v>
      </c>
      <c r="O4" s="559"/>
      <c r="P4" s="559"/>
      <c r="Q4" s="571" t="s">
        <v>48</v>
      </c>
      <c r="R4" s="572"/>
      <c r="S4" s="571" t="s">
        <v>49</v>
      </c>
      <c r="T4" s="572"/>
      <c r="U4" s="559" t="s">
        <v>47</v>
      </c>
      <c r="V4" s="559"/>
      <c r="W4" s="559"/>
      <c r="X4" s="571" t="s">
        <v>48</v>
      </c>
      <c r="Y4" s="572"/>
      <c r="Z4" s="571" t="s">
        <v>49</v>
      </c>
      <c r="AA4" s="572"/>
      <c r="AB4" s="559" t="s">
        <v>47</v>
      </c>
      <c r="AC4" s="559"/>
      <c r="AD4" s="571" t="s">
        <v>48</v>
      </c>
      <c r="AE4" s="572"/>
      <c r="AF4" s="571" t="s">
        <v>49</v>
      </c>
      <c r="AG4" s="573"/>
      <c r="AH4" s="178"/>
      <c r="AI4" s="233"/>
      <c r="AJ4" s="583"/>
      <c r="AK4" s="559" t="s">
        <v>47</v>
      </c>
      <c r="AL4" s="559"/>
      <c r="AM4" s="571" t="s">
        <v>48</v>
      </c>
      <c r="AN4" s="572"/>
      <c r="AO4" s="571" t="s">
        <v>49</v>
      </c>
      <c r="AP4" s="572"/>
      <c r="AQ4" s="559" t="s">
        <v>47</v>
      </c>
      <c r="AR4" s="559"/>
      <c r="AS4" s="571" t="s">
        <v>48</v>
      </c>
      <c r="AT4" s="572"/>
      <c r="AU4" s="571" t="s">
        <v>49</v>
      </c>
      <c r="AV4" s="572"/>
      <c r="AW4" s="571" t="s">
        <v>47</v>
      </c>
      <c r="AX4" s="573"/>
      <c r="AY4" s="573"/>
      <c r="AZ4" s="571" t="s">
        <v>48</v>
      </c>
      <c r="BA4" s="572"/>
      <c r="BB4" s="571" t="s">
        <v>49</v>
      </c>
      <c r="BC4" s="572"/>
      <c r="BD4" s="571" t="s">
        <v>47</v>
      </c>
      <c r="BE4" s="573"/>
      <c r="BF4" s="573"/>
      <c r="BG4" s="571" t="s">
        <v>48</v>
      </c>
      <c r="BH4" s="572"/>
      <c r="BI4" s="571" t="s">
        <v>49</v>
      </c>
      <c r="BJ4" s="572"/>
      <c r="BK4" s="571" t="s">
        <v>47</v>
      </c>
      <c r="BL4" s="573"/>
      <c r="BM4" s="573"/>
      <c r="BN4" s="571" t="s">
        <v>48</v>
      </c>
      <c r="BO4" s="572"/>
      <c r="BP4" s="571" t="s">
        <v>49</v>
      </c>
      <c r="BQ4" s="572"/>
      <c r="BR4" s="670"/>
      <c r="BS4" s="670"/>
      <c r="BT4" s="627"/>
      <c r="BU4" s="627"/>
      <c r="BV4" s="626"/>
      <c r="BY4" s="670"/>
      <c r="BZ4" s="670"/>
      <c r="CA4" s="670"/>
    </row>
    <row r="5" spans="1:84" ht="15">
      <c r="A5" s="592"/>
      <c r="B5" s="592"/>
      <c r="C5" s="593"/>
      <c r="D5" s="564"/>
      <c r="E5" s="6"/>
      <c r="F5" s="53" t="s">
        <v>44</v>
      </c>
      <c r="G5" s="54" t="s">
        <v>45</v>
      </c>
      <c r="H5" s="53" t="s">
        <v>46</v>
      </c>
      <c r="I5" s="53" t="s">
        <v>51</v>
      </c>
      <c r="J5" s="53" t="s">
        <v>44</v>
      </c>
      <c r="K5" s="54" t="s">
        <v>45</v>
      </c>
      <c r="L5" s="53" t="s">
        <v>44</v>
      </c>
      <c r="M5" s="54" t="s">
        <v>45</v>
      </c>
      <c r="N5" s="53" t="s">
        <v>44</v>
      </c>
      <c r="O5" s="54" t="s">
        <v>45</v>
      </c>
      <c r="P5" s="53" t="s">
        <v>46</v>
      </c>
      <c r="Q5" s="53" t="s">
        <v>44</v>
      </c>
      <c r="R5" s="54" t="s">
        <v>45</v>
      </c>
      <c r="S5" s="53" t="s">
        <v>44</v>
      </c>
      <c r="T5" s="54" t="s">
        <v>45</v>
      </c>
      <c r="U5" s="54" t="s">
        <v>44</v>
      </c>
      <c r="V5" s="53" t="s">
        <v>45</v>
      </c>
      <c r="W5" s="53" t="s">
        <v>46</v>
      </c>
      <c r="X5" s="53" t="s">
        <v>44</v>
      </c>
      <c r="Y5" s="54" t="s">
        <v>45</v>
      </c>
      <c r="Z5" s="53" t="s">
        <v>44</v>
      </c>
      <c r="AA5" s="54" t="s">
        <v>45</v>
      </c>
      <c r="AB5" s="54" t="s">
        <v>44</v>
      </c>
      <c r="AC5" s="53" t="s">
        <v>45</v>
      </c>
      <c r="AD5" s="53" t="s">
        <v>44</v>
      </c>
      <c r="AE5" s="54" t="s">
        <v>45</v>
      </c>
      <c r="AF5" s="53" t="s">
        <v>44</v>
      </c>
      <c r="AG5" s="229" t="s">
        <v>45</v>
      </c>
      <c r="AH5" s="237"/>
      <c r="AI5" s="234"/>
      <c r="AJ5" s="592"/>
      <c r="AK5" s="285" t="s">
        <v>44</v>
      </c>
      <c r="AL5" s="55" t="s">
        <v>45</v>
      </c>
      <c r="AM5" s="53" t="s">
        <v>44</v>
      </c>
      <c r="AN5" s="54" t="s">
        <v>45</v>
      </c>
      <c r="AO5" s="53" t="s">
        <v>44</v>
      </c>
      <c r="AP5" s="54" t="s">
        <v>45</v>
      </c>
      <c r="AQ5" s="54" t="s">
        <v>44</v>
      </c>
      <c r="AR5" s="53" t="s">
        <v>45</v>
      </c>
      <c r="AS5" s="53" t="s">
        <v>44</v>
      </c>
      <c r="AT5" s="54" t="s">
        <v>45</v>
      </c>
      <c r="AU5" s="53"/>
      <c r="AV5" s="54" t="s">
        <v>45</v>
      </c>
      <c r="AW5" s="53" t="s">
        <v>44</v>
      </c>
      <c r="AX5" s="54" t="s">
        <v>45</v>
      </c>
      <c r="AY5" s="53" t="s">
        <v>46</v>
      </c>
      <c r="AZ5" s="53" t="s">
        <v>44</v>
      </c>
      <c r="BA5" s="54" t="s">
        <v>45</v>
      </c>
      <c r="BB5" s="53" t="s">
        <v>44</v>
      </c>
      <c r="BC5" s="54" t="s">
        <v>45</v>
      </c>
      <c r="BD5" s="53" t="s">
        <v>44</v>
      </c>
      <c r="BE5" s="54" t="s">
        <v>45</v>
      </c>
      <c r="BF5" s="53" t="s">
        <v>46</v>
      </c>
      <c r="BG5" s="53" t="s">
        <v>44</v>
      </c>
      <c r="BH5" s="54" t="s">
        <v>45</v>
      </c>
      <c r="BI5" s="53" t="s">
        <v>44</v>
      </c>
      <c r="BJ5" s="54" t="s">
        <v>45</v>
      </c>
      <c r="BK5" s="53" t="s">
        <v>44</v>
      </c>
      <c r="BL5" s="54" t="s">
        <v>45</v>
      </c>
      <c r="BM5" s="53" t="s">
        <v>46</v>
      </c>
      <c r="BN5" s="53" t="s">
        <v>44</v>
      </c>
      <c r="BO5" s="54" t="s">
        <v>45</v>
      </c>
      <c r="BP5" s="53" t="s">
        <v>44</v>
      </c>
      <c r="BQ5" s="54" t="s">
        <v>45</v>
      </c>
      <c r="BR5" s="671"/>
      <c r="BS5" s="671"/>
      <c r="BT5" s="56" t="s">
        <v>44</v>
      </c>
      <c r="BU5" s="56"/>
      <c r="BV5" s="56"/>
      <c r="BY5" s="671"/>
      <c r="BZ5" s="671"/>
      <c r="CA5" s="671"/>
      <c r="CF5" t="s">
        <v>284</v>
      </c>
    </row>
    <row r="6" spans="1:82" ht="15" customHeight="1">
      <c r="A6" s="13">
        <v>1</v>
      </c>
      <c r="B6" s="14">
        <v>1</v>
      </c>
      <c r="C6" s="15" t="s">
        <v>23</v>
      </c>
      <c r="D6" s="323" t="s">
        <v>67</v>
      </c>
      <c r="E6" s="365" t="s">
        <v>298</v>
      </c>
      <c r="F6" s="277">
        <v>8</v>
      </c>
      <c r="G6" s="277">
        <v>8</v>
      </c>
      <c r="H6" s="58">
        <v>7</v>
      </c>
      <c r="I6" s="58">
        <v>7</v>
      </c>
      <c r="J6" s="271">
        <v>2</v>
      </c>
      <c r="K6" s="58">
        <v>5</v>
      </c>
      <c r="L6" s="272">
        <f aca="true" t="shared" si="0" ref="L6:L31">ROUND(SUM(F6:I6)/4*0.3+J6*0.7,0)</f>
        <v>4</v>
      </c>
      <c r="M6" s="272">
        <f>ROUND(SUM(F6:I6)/4*0.3+K6*0.7,0)</f>
        <v>6</v>
      </c>
      <c r="N6" s="60">
        <v>7</v>
      </c>
      <c r="O6" s="60">
        <v>5</v>
      </c>
      <c r="P6" s="60">
        <v>8</v>
      </c>
      <c r="Q6" s="58">
        <v>7</v>
      </c>
      <c r="R6" s="61"/>
      <c r="S6" s="272">
        <f aca="true" t="shared" si="1" ref="S6:S31">ROUND(SUM(N6:P6)/3*0.3+Q6*0.7,0)</f>
        <v>7</v>
      </c>
      <c r="T6" s="59"/>
      <c r="U6" s="58">
        <v>6</v>
      </c>
      <c r="V6" s="58">
        <v>7</v>
      </c>
      <c r="W6" s="60">
        <v>7</v>
      </c>
      <c r="X6" s="58">
        <v>8</v>
      </c>
      <c r="Y6" s="58"/>
      <c r="Z6" s="272">
        <f>ROUND(SUM(U6:W6)/3*0.3+X6*0.7,0)</f>
        <v>8</v>
      </c>
      <c r="AA6" s="59"/>
      <c r="AB6" s="59">
        <v>8</v>
      </c>
      <c r="AC6" s="59">
        <v>8</v>
      </c>
      <c r="AD6" s="59">
        <v>8</v>
      </c>
      <c r="AE6" s="59"/>
      <c r="AF6" s="272">
        <f>ROUND(SUM(AB6:AC6)/2*0.3+AD6*0.7,0)</f>
        <v>8</v>
      </c>
      <c r="AG6" s="284"/>
      <c r="AH6" s="180"/>
      <c r="AI6" s="235"/>
      <c r="AJ6" s="14">
        <v>1</v>
      </c>
      <c r="AK6" s="286">
        <v>7</v>
      </c>
      <c r="AL6" s="59">
        <v>7</v>
      </c>
      <c r="AM6" s="59">
        <v>8</v>
      </c>
      <c r="AN6" s="59"/>
      <c r="AO6" s="272">
        <f>ROUND(SUM(AK6:AL6)/2*0.3+AM6*0.7,0)</f>
        <v>8</v>
      </c>
      <c r="AP6" s="59"/>
      <c r="AQ6" s="58">
        <v>8</v>
      </c>
      <c r="AR6" s="60">
        <v>8</v>
      </c>
      <c r="AS6" s="58">
        <v>8</v>
      </c>
      <c r="AT6" s="58"/>
      <c r="AU6" s="272">
        <f>ROUND(SUM(AQ6:AR6)/2*0.3+AS6*0.7,0)</f>
        <v>8</v>
      </c>
      <c r="AV6" s="59"/>
      <c r="AW6" s="58">
        <v>7</v>
      </c>
      <c r="AX6" s="58">
        <v>6</v>
      </c>
      <c r="AY6" s="60">
        <v>7</v>
      </c>
      <c r="AZ6" s="58">
        <v>7</v>
      </c>
      <c r="BA6" s="58"/>
      <c r="BB6" s="272">
        <f>ROUND(SUM(AW6:AY6)/3*0.3+AZ6*0.7,0)</f>
        <v>7</v>
      </c>
      <c r="BC6" s="59"/>
      <c r="BD6" s="58">
        <v>8</v>
      </c>
      <c r="BE6" s="60">
        <v>8</v>
      </c>
      <c r="BF6" s="60">
        <v>9</v>
      </c>
      <c r="BG6" s="58">
        <v>7</v>
      </c>
      <c r="BH6" s="58"/>
      <c r="BI6" s="272">
        <f>ROUND(SUM(BD6:BF6)/3*0.3+BG6*0.7,0)</f>
        <v>7</v>
      </c>
      <c r="BJ6" s="61"/>
      <c r="BK6" s="58">
        <v>7</v>
      </c>
      <c r="BL6" s="60">
        <v>7</v>
      </c>
      <c r="BM6" s="60">
        <v>7</v>
      </c>
      <c r="BN6" s="58">
        <v>6</v>
      </c>
      <c r="BO6" s="58"/>
      <c r="BP6" s="272">
        <f>ROUND(SUM(BK6:BM6)/3*0.3+BN6*0.7,0)</f>
        <v>6</v>
      </c>
      <c r="BQ6" s="61"/>
      <c r="BR6" s="274">
        <v>10</v>
      </c>
      <c r="BS6" s="274">
        <f>(MAX(L6:M6)*4+MAX(S6:T6)*3+Z6*3+AF6*2+AO6*2+AU6*2+BB6*3+BI6*3+BP6*3+BR6*5)</f>
        <v>227</v>
      </c>
      <c r="BT6" s="280">
        <f>ROUND(BS6/30,2)</f>
        <v>7.57</v>
      </c>
      <c r="BU6" s="63"/>
      <c r="BV6" s="69" t="str">
        <f>IF(BT6&gt;=8,"Giái",IF(BT6&gt;=7,"Kh¸",IF(BT6&gt;=6,"TBK",IF(BT6&gt;=5,"TB",IF(BT6&gt;=4,"YÕu",IF(BT6&lt;4,"KÐm"))))))</f>
        <v>Kh¸</v>
      </c>
      <c r="BY6">
        <v>227</v>
      </c>
      <c r="BZ6">
        <v>188</v>
      </c>
      <c r="CA6" s="329">
        <f>(BY6+BZ6)/55</f>
        <v>7.545454545454546</v>
      </c>
      <c r="CB6" s="69" t="str">
        <f aca="true" t="shared" si="2" ref="CB6:CB59">IF(CA6&gt;=8,"Giái",IF(CA6&gt;=7,"Kh¸",IF(CA6&gt;=6,"TBK",IF(CA6&gt;=5,"TB",IF(CA6&gt;=4,"YÕu",IF(CA6&lt;4,"KÐm"))))))</f>
        <v>Kh¸</v>
      </c>
      <c r="CC6" s="19"/>
      <c r="CD6" t="s">
        <v>296</v>
      </c>
    </row>
    <row r="7" spans="1:81" ht="15" customHeight="1">
      <c r="A7" s="20">
        <v>2</v>
      </c>
      <c r="B7" s="21">
        <v>2</v>
      </c>
      <c r="C7" s="22" t="s">
        <v>68</v>
      </c>
      <c r="D7" s="324" t="s">
        <v>69</v>
      </c>
      <c r="E7" s="366" t="s">
        <v>299</v>
      </c>
      <c r="F7" s="278">
        <v>7</v>
      </c>
      <c r="G7" s="278">
        <v>8</v>
      </c>
      <c r="H7" s="42">
        <v>8</v>
      </c>
      <c r="I7" s="42">
        <v>7</v>
      </c>
      <c r="J7" s="42">
        <v>7</v>
      </c>
      <c r="K7" s="42"/>
      <c r="L7" s="272">
        <f t="shared" si="0"/>
        <v>7</v>
      </c>
      <c r="M7" s="67"/>
      <c r="N7" s="41">
        <v>6</v>
      </c>
      <c r="O7" s="41">
        <v>6</v>
      </c>
      <c r="P7" s="41">
        <v>7</v>
      </c>
      <c r="Q7" s="42">
        <v>6</v>
      </c>
      <c r="R7" s="42"/>
      <c r="S7" s="272">
        <f t="shared" si="1"/>
        <v>6</v>
      </c>
      <c r="T7" s="67"/>
      <c r="U7" s="42">
        <v>6</v>
      </c>
      <c r="V7" s="42">
        <v>6</v>
      </c>
      <c r="W7" s="41">
        <v>7</v>
      </c>
      <c r="X7" s="42">
        <v>6</v>
      </c>
      <c r="Y7" s="42"/>
      <c r="Z7" s="272">
        <f aca="true" t="shared" si="3" ref="Z7:Z59">ROUND(SUM(U7:W7)/3*0.3+X7*0.7,0)</f>
        <v>6</v>
      </c>
      <c r="AA7" s="67"/>
      <c r="AB7" s="67">
        <v>8</v>
      </c>
      <c r="AC7" s="67">
        <v>9</v>
      </c>
      <c r="AD7" s="67">
        <v>6</v>
      </c>
      <c r="AE7" s="67"/>
      <c r="AF7" s="272">
        <f aca="true" t="shared" si="4" ref="AF7:AF59">ROUND(SUM(AB7:AC7)/2*0.3+AD7*0.7,0)</f>
        <v>7</v>
      </c>
      <c r="AG7" s="169"/>
      <c r="AH7" s="180"/>
      <c r="AI7" s="235"/>
      <c r="AJ7" s="21">
        <v>2</v>
      </c>
      <c r="AK7" s="174">
        <v>6</v>
      </c>
      <c r="AL7" s="67">
        <v>7</v>
      </c>
      <c r="AM7" s="67">
        <v>5</v>
      </c>
      <c r="AN7" s="67"/>
      <c r="AO7" s="272">
        <f aca="true" t="shared" si="5" ref="AO7:AO59">ROUND(SUM(AK7:AL7)/2*0.3+AM7*0.7,0)</f>
        <v>5</v>
      </c>
      <c r="AP7" s="67"/>
      <c r="AQ7" s="42">
        <v>8</v>
      </c>
      <c r="AR7" s="41">
        <v>8</v>
      </c>
      <c r="AS7" s="42">
        <v>7</v>
      </c>
      <c r="AT7" s="42"/>
      <c r="AU7" s="272">
        <f aca="true" t="shared" si="6" ref="AU7:AU59">ROUND(SUM(AQ7:AR7)/2*0.3+AS7*0.7,0)</f>
        <v>7</v>
      </c>
      <c r="AV7" s="67"/>
      <c r="AW7" s="42">
        <v>8</v>
      </c>
      <c r="AX7" s="42">
        <v>7</v>
      </c>
      <c r="AY7" s="41">
        <v>7</v>
      </c>
      <c r="AZ7" s="42">
        <v>6</v>
      </c>
      <c r="BA7" s="42"/>
      <c r="BB7" s="272">
        <f aca="true" t="shared" si="7" ref="BB7:BB59">ROUND(SUM(AW7:AY7)/3*0.3+AZ7*0.7,0)</f>
        <v>6</v>
      </c>
      <c r="BC7" s="67"/>
      <c r="BD7" s="42">
        <v>6</v>
      </c>
      <c r="BE7" s="41">
        <v>7</v>
      </c>
      <c r="BF7" s="41">
        <v>9</v>
      </c>
      <c r="BG7" s="42">
        <v>6</v>
      </c>
      <c r="BH7" s="42"/>
      <c r="BI7" s="272">
        <f aca="true" t="shared" si="8" ref="BI7:BI59">ROUND(SUM(BD7:BF7)/3*0.3+BG7*0.7,0)</f>
        <v>6</v>
      </c>
      <c r="BJ7" s="66"/>
      <c r="BK7" s="42">
        <v>6</v>
      </c>
      <c r="BL7" s="41">
        <v>7</v>
      </c>
      <c r="BM7" s="41">
        <v>9</v>
      </c>
      <c r="BN7" s="42">
        <v>6</v>
      </c>
      <c r="BO7" s="42"/>
      <c r="BP7" s="272">
        <f aca="true" t="shared" si="9" ref="BP7:BP59">ROUND(SUM(BK7:BM7)/3*0.3+BN7*0.7,0)</f>
        <v>6</v>
      </c>
      <c r="BQ7" s="66"/>
      <c r="BR7" s="275">
        <v>10</v>
      </c>
      <c r="BS7" s="275">
        <f>(MAX(L7:M7)*4+MAX(S7:T7)*3+Z7*3+AF7*2+AO7*2+AU7*2+BB7*3+BI7*3+BP7*3+BR7*5)</f>
        <v>206</v>
      </c>
      <c r="BT7" s="281">
        <f>ROUND(BS7/30,2)</f>
        <v>6.87</v>
      </c>
      <c r="BU7" s="41"/>
      <c r="BV7" s="69" t="str">
        <f aca="true" t="shared" si="10" ref="BV7:BV59">IF(BT7&gt;=8,"Giái",IF(BT7&gt;=7,"Kh¸",IF(BT7&gt;=6,"TBK",IF(BT7&gt;=5,"TB",IF(BT7&gt;=4,"YÕu",IF(BT7&lt;4,"KÐm"))))))</f>
        <v>TBK</v>
      </c>
      <c r="BY7">
        <v>206</v>
      </c>
      <c r="BZ7">
        <v>192</v>
      </c>
      <c r="CA7" s="329">
        <f>(BY7+BZ7)/55</f>
        <v>7.236363636363636</v>
      </c>
      <c r="CB7" s="69" t="str">
        <f t="shared" si="2"/>
        <v>Kh¸</v>
      </c>
      <c r="CC7" s="19"/>
    </row>
    <row r="8" spans="1:81" ht="15" customHeight="1">
      <c r="A8" s="20">
        <v>3</v>
      </c>
      <c r="B8" s="21">
        <v>3</v>
      </c>
      <c r="C8" s="22" t="s">
        <v>30</v>
      </c>
      <c r="D8" s="324" t="s">
        <v>22</v>
      </c>
      <c r="E8" s="366" t="s">
        <v>300</v>
      </c>
      <c r="F8" s="278">
        <v>8</v>
      </c>
      <c r="G8" s="278">
        <v>7</v>
      </c>
      <c r="H8" s="42">
        <v>8</v>
      </c>
      <c r="I8" s="42">
        <v>7</v>
      </c>
      <c r="J8" s="42">
        <v>9</v>
      </c>
      <c r="K8" s="42"/>
      <c r="L8" s="272">
        <f t="shared" si="0"/>
        <v>9</v>
      </c>
      <c r="M8" s="67"/>
      <c r="N8" s="41">
        <v>7</v>
      </c>
      <c r="O8" s="41">
        <v>6</v>
      </c>
      <c r="P8" s="41">
        <v>7</v>
      </c>
      <c r="Q8" s="42">
        <v>7</v>
      </c>
      <c r="R8" s="42"/>
      <c r="S8" s="272">
        <f t="shared" si="1"/>
        <v>7</v>
      </c>
      <c r="T8" s="67"/>
      <c r="U8" s="42">
        <v>7</v>
      </c>
      <c r="V8" s="42">
        <v>6</v>
      </c>
      <c r="W8" s="41">
        <v>7</v>
      </c>
      <c r="X8" s="42">
        <v>8</v>
      </c>
      <c r="Y8" s="42"/>
      <c r="Z8" s="272">
        <f t="shared" si="3"/>
        <v>8</v>
      </c>
      <c r="AA8" s="67"/>
      <c r="AB8" s="67">
        <v>8</v>
      </c>
      <c r="AC8" s="67">
        <v>8</v>
      </c>
      <c r="AD8" s="67">
        <v>8</v>
      </c>
      <c r="AE8" s="67"/>
      <c r="AF8" s="272">
        <f t="shared" si="4"/>
        <v>8</v>
      </c>
      <c r="AG8" s="169"/>
      <c r="AH8" s="180"/>
      <c r="AI8" s="235"/>
      <c r="AJ8" s="21">
        <v>3</v>
      </c>
      <c r="AK8" s="174">
        <v>7</v>
      </c>
      <c r="AL8" s="67">
        <v>8</v>
      </c>
      <c r="AM8" s="67">
        <v>8</v>
      </c>
      <c r="AN8" s="67"/>
      <c r="AO8" s="272">
        <f t="shared" si="5"/>
        <v>8</v>
      </c>
      <c r="AP8" s="67"/>
      <c r="AQ8" s="42">
        <v>7</v>
      </c>
      <c r="AR8" s="41">
        <v>8</v>
      </c>
      <c r="AS8" s="42">
        <v>6</v>
      </c>
      <c r="AT8" s="42"/>
      <c r="AU8" s="272">
        <f t="shared" si="6"/>
        <v>6</v>
      </c>
      <c r="AV8" s="67"/>
      <c r="AW8" s="42">
        <v>7</v>
      </c>
      <c r="AX8" s="42">
        <v>7</v>
      </c>
      <c r="AY8" s="41">
        <v>8</v>
      </c>
      <c r="AZ8" s="42">
        <v>7</v>
      </c>
      <c r="BA8" s="42"/>
      <c r="BB8" s="272">
        <f t="shared" si="7"/>
        <v>7</v>
      </c>
      <c r="BC8" s="67"/>
      <c r="BD8" s="42">
        <v>7</v>
      </c>
      <c r="BE8" s="41">
        <v>6</v>
      </c>
      <c r="BF8" s="41">
        <v>8</v>
      </c>
      <c r="BG8" s="42">
        <v>8</v>
      </c>
      <c r="BH8" s="42"/>
      <c r="BI8" s="272">
        <f t="shared" si="8"/>
        <v>8</v>
      </c>
      <c r="BJ8" s="66"/>
      <c r="BK8" s="42">
        <v>4</v>
      </c>
      <c r="BL8" s="41">
        <v>7</v>
      </c>
      <c r="BM8" s="41">
        <v>8</v>
      </c>
      <c r="BN8" s="42">
        <v>7</v>
      </c>
      <c r="BO8" s="42"/>
      <c r="BP8" s="272">
        <f t="shared" si="9"/>
        <v>7</v>
      </c>
      <c r="BQ8" s="66"/>
      <c r="BR8" s="275">
        <v>10</v>
      </c>
      <c r="BS8" s="275">
        <f aca="true" t="shared" si="11" ref="BS8:BS31">(MAX(L8:M8)*4+MAX(S8:T8)*3+Z8*3+AF8*2+AO8*2+AU8*2+BB8*3+BI8*3+BP8*3+BR8*5)</f>
        <v>241</v>
      </c>
      <c r="BT8" s="281">
        <f aca="true" t="shared" si="12" ref="BT8:BT31">ROUND(BS8/30,2)</f>
        <v>8.03</v>
      </c>
      <c r="BU8" s="41"/>
      <c r="BV8" s="69" t="str">
        <f t="shared" si="10"/>
        <v>Giái</v>
      </c>
      <c r="BY8">
        <v>241</v>
      </c>
      <c r="BZ8">
        <v>185</v>
      </c>
      <c r="CA8" s="329">
        <f>(BY8+BZ8)/55</f>
        <v>7.745454545454545</v>
      </c>
      <c r="CB8" s="69" t="str">
        <f t="shared" si="2"/>
        <v>Kh¸</v>
      </c>
      <c r="CC8" s="19"/>
    </row>
    <row r="9" spans="1:81" ht="15" customHeight="1">
      <c r="A9" s="20">
        <v>4</v>
      </c>
      <c r="B9" s="21">
        <v>4</v>
      </c>
      <c r="C9" s="22" t="s">
        <v>30</v>
      </c>
      <c r="D9" s="324" t="s">
        <v>70</v>
      </c>
      <c r="E9" s="366" t="s">
        <v>301</v>
      </c>
      <c r="F9" s="278">
        <v>8</v>
      </c>
      <c r="G9" s="278">
        <v>8</v>
      </c>
      <c r="H9" s="42">
        <v>7</v>
      </c>
      <c r="I9" s="42">
        <v>8</v>
      </c>
      <c r="J9" s="42">
        <v>8</v>
      </c>
      <c r="K9" s="42"/>
      <c r="L9" s="272">
        <f t="shared" si="0"/>
        <v>8</v>
      </c>
      <c r="M9" s="67"/>
      <c r="N9" s="41">
        <v>7</v>
      </c>
      <c r="O9" s="41">
        <v>8</v>
      </c>
      <c r="P9" s="41">
        <v>8</v>
      </c>
      <c r="Q9" s="42">
        <v>9</v>
      </c>
      <c r="R9" s="42"/>
      <c r="S9" s="272">
        <f t="shared" si="1"/>
        <v>9</v>
      </c>
      <c r="T9" s="67"/>
      <c r="U9" s="42">
        <v>6</v>
      </c>
      <c r="V9" s="42">
        <v>7</v>
      </c>
      <c r="W9" s="41">
        <v>7</v>
      </c>
      <c r="X9" s="42">
        <v>6</v>
      </c>
      <c r="Y9" s="42"/>
      <c r="Z9" s="272">
        <f t="shared" si="3"/>
        <v>6</v>
      </c>
      <c r="AA9" s="67"/>
      <c r="AB9" s="67">
        <v>9</v>
      </c>
      <c r="AC9" s="67">
        <v>9</v>
      </c>
      <c r="AD9" s="67">
        <v>8</v>
      </c>
      <c r="AE9" s="67"/>
      <c r="AF9" s="272">
        <f t="shared" si="4"/>
        <v>8</v>
      </c>
      <c r="AG9" s="169"/>
      <c r="AH9" s="180"/>
      <c r="AI9" s="235"/>
      <c r="AJ9" s="21">
        <v>4</v>
      </c>
      <c r="AK9" s="174">
        <v>8</v>
      </c>
      <c r="AL9" s="67">
        <v>7</v>
      </c>
      <c r="AM9" s="67">
        <v>7</v>
      </c>
      <c r="AN9" s="67"/>
      <c r="AO9" s="272">
        <f t="shared" si="5"/>
        <v>7</v>
      </c>
      <c r="AP9" s="67"/>
      <c r="AQ9" s="42">
        <v>8</v>
      </c>
      <c r="AR9" s="41">
        <v>8</v>
      </c>
      <c r="AS9" s="42">
        <v>9</v>
      </c>
      <c r="AT9" s="42"/>
      <c r="AU9" s="272">
        <f t="shared" si="6"/>
        <v>9</v>
      </c>
      <c r="AV9" s="67"/>
      <c r="AW9" s="42">
        <v>7</v>
      </c>
      <c r="AX9" s="42">
        <v>7</v>
      </c>
      <c r="AY9" s="41">
        <v>7</v>
      </c>
      <c r="AZ9" s="42">
        <v>7</v>
      </c>
      <c r="BA9" s="42"/>
      <c r="BB9" s="272">
        <f t="shared" si="7"/>
        <v>7</v>
      </c>
      <c r="BC9" s="67"/>
      <c r="BD9" s="42">
        <v>9</v>
      </c>
      <c r="BE9" s="41">
        <v>9</v>
      </c>
      <c r="BF9" s="41">
        <v>8</v>
      </c>
      <c r="BG9" s="42">
        <v>9</v>
      </c>
      <c r="BH9" s="42"/>
      <c r="BI9" s="272">
        <f t="shared" si="8"/>
        <v>9</v>
      </c>
      <c r="BJ9" s="66"/>
      <c r="BK9" s="42">
        <v>5</v>
      </c>
      <c r="BL9" s="41">
        <v>7</v>
      </c>
      <c r="BM9" s="41">
        <v>7</v>
      </c>
      <c r="BN9" s="42">
        <v>8</v>
      </c>
      <c r="BO9" s="42"/>
      <c r="BP9" s="272">
        <f t="shared" si="9"/>
        <v>8</v>
      </c>
      <c r="BQ9" s="66"/>
      <c r="BR9" s="275">
        <v>10</v>
      </c>
      <c r="BS9" s="275">
        <f t="shared" si="11"/>
        <v>247</v>
      </c>
      <c r="BT9" s="281">
        <f t="shared" si="12"/>
        <v>8.23</v>
      </c>
      <c r="BU9" s="41"/>
      <c r="BV9" s="69" t="str">
        <f t="shared" si="10"/>
        <v>Giái</v>
      </c>
      <c r="BY9">
        <v>247</v>
      </c>
      <c r="BZ9">
        <v>201</v>
      </c>
      <c r="CA9" s="329">
        <f aca="true" t="shared" si="13" ref="CA9:CA30">(BY9+BZ9)/55</f>
        <v>8.145454545454545</v>
      </c>
      <c r="CB9" s="69" t="str">
        <f t="shared" si="2"/>
        <v>Giái</v>
      </c>
      <c r="CC9" s="19"/>
    </row>
    <row r="10" spans="1:81" ht="15" customHeight="1">
      <c r="A10" s="20">
        <v>5</v>
      </c>
      <c r="B10" s="21">
        <v>5</v>
      </c>
      <c r="C10" s="22" t="s">
        <v>14</v>
      </c>
      <c r="D10" s="324" t="s">
        <v>7</v>
      </c>
      <c r="E10" s="366" t="s">
        <v>302</v>
      </c>
      <c r="F10" s="278">
        <v>7</v>
      </c>
      <c r="G10" s="278">
        <v>8</v>
      </c>
      <c r="H10" s="42">
        <v>8</v>
      </c>
      <c r="I10" s="42">
        <v>7</v>
      </c>
      <c r="J10" s="42">
        <v>7</v>
      </c>
      <c r="K10" s="42"/>
      <c r="L10" s="272">
        <f t="shared" si="0"/>
        <v>7</v>
      </c>
      <c r="M10" s="67"/>
      <c r="N10" s="41">
        <v>6</v>
      </c>
      <c r="O10" s="41">
        <v>5</v>
      </c>
      <c r="P10" s="41">
        <v>5</v>
      </c>
      <c r="Q10" s="42">
        <v>6</v>
      </c>
      <c r="R10" s="42"/>
      <c r="S10" s="272">
        <f t="shared" si="1"/>
        <v>6</v>
      </c>
      <c r="T10" s="67"/>
      <c r="U10" s="42">
        <v>8</v>
      </c>
      <c r="V10" s="42">
        <v>7</v>
      </c>
      <c r="W10" s="41">
        <v>7</v>
      </c>
      <c r="X10" s="42">
        <v>8</v>
      </c>
      <c r="Y10" s="42"/>
      <c r="Z10" s="272">
        <f t="shared" si="3"/>
        <v>8</v>
      </c>
      <c r="AA10" s="67"/>
      <c r="AB10" s="67">
        <v>8</v>
      </c>
      <c r="AC10" s="67">
        <v>9</v>
      </c>
      <c r="AD10" s="67">
        <v>8</v>
      </c>
      <c r="AE10" s="67"/>
      <c r="AF10" s="272">
        <f t="shared" si="4"/>
        <v>8</v>
      </c>
      <c r="AG10" s="169"/>
      <c r="AH10" s="180"/>
      <c r="AI10" s="235"/>
      <c r="AJ10" s="21">
        <v>5</v>
      </c>
      <c r="AK10" s="174">
        <v>8</v>
      </c>
      <c r="AL10" s="67">
        <v>8</v>
      </c>
      <c r="AM10" s="67">
        <v>9</v>
      </c>
      <c r="AN10" s="67"/>
      <c r="AO10" s="272">
        <f t="shared" si="5"/>
        <v>9</v>
      </c>
      <c r="AP10" s="67"/>
      <c r="AQ10" s="42">
        <v>8</v>
      </c>
      <c r="AR10" s="41">
        <v>7</v>
      </c>
      <c r="AS10" s="42">
        <v>8</v>
      </c>
      <c r="AT10" s="42"/>
      <c r="AU10" s="272">
        <f t="shared" si="6"/>
        <v>8</v>
      </c>
      <c r="AV10" s="67"/>
      <c r="AW10" s="42">
        <v>8</v>
      </c>
      <c r="AX10" s="42">
        <v>7</v>
      </c>
      <c r="AY10" s="41">
        <v>8</v>
      </c>
      <c r="AZ10" s="42">
        <v>7</v>
      </c>
      <c r="BA10" s="42"/>
      <c r="BB10" s="272">
        <f t="shared" si="7"/>
        <v>7</v>
      </c>
      <c r="BC10" s="67"/>
      <c r="BD10" s="42">
        <v>6</v>
      </c>
      <c r="BE10" s="41">
        <v>7</v>
      </c>
      <c r="BF10" s="41">
        <v>8</v>
      </c>
      <c r="BG10" s="42">
        <v>7</v>
      </c>
      <c r="BH10" s="42"/>
      <c r="BI10" s="272">
        <f t="shared" si="8"/>
        <v>7</v>
      </c>
      <c r="BJ10" s="66"/>
      <c r="BK10" s="42">
        <v>5</v>
      </c>
      <c r="BL10" s="41">
        <v>7</v>
      </c>
      <c r="BM10" s="41">
        <v>7</v>
      </c>
      <c r="BN10" s="42">
        <v>7</v>
      </c>
      <c r="BO10" s="42"/>
      <c r="BP10" s="272">
        <f t="shared" si="9"/>
        <v>7</v>
      </c>
      <c r="BQ10" s="66"/>
      <c r="BR10" s="275">
        <v>10</v>
      </c>
      <c r="BS10" s="275">
        <f t="shared" si="11"/>
        <v>233</v>
      </c>
      <c r="BT10" s="281">
        <f t="shared" si="12"/>
        <v>7.77</v>
      </c>
      <c r="BU10" s="41"/>
      <c r="BV10" s="69" t="str">
        <f t="shared" si="10"/>
        <v>Kh¸</v>
      </c>
      <c r="BY10">
        <v>233</v>
      </c>
      <c r="BZ10">
        <v>191</v>
      </c>
      <c r="CA10" s="329">
        <f t="shared" si="13"/>
        <v>7.709090909090909</v>
      </c>
      <c r="CB10" s="69" t="str">
        <f t="shared" si="2"/>
        <v>Kh¸</v>
      </c>
      <c r="CC10" s="19" t="s">
        <v>296</v>
      </c>
    </row>
    <row r="11" spans="1:82" ht="15" customHeight="1">
      <c r="A11" s="20">
        <v>6</v>
      </c>
      <c r="B11" s="21">
        <v>6</v>
      </c>
      <c r="C11" s="22" t="s">
        <v>30</v>
      </c>
      <c r="D11" s="324" t="s">
        <v>8</v>
      </c>
      <c r="E11" s="366" t="s">
        <v>303</v>
      </c>
      <c r="F11" s="278">
        <v>8</v>
      </c>
      <c r="G11" s="278">
        <v>8</v>
      </c>
      <c r="H11" s="42">
        <v>7</v>
      </c>
      <c r="I11" s="42">
        <v>8</v>
      </c>
      <c r="J11" s="42">
        <v>7</v>
      </c>
      <c r="K11" s="42"/>
      <c r="L11" s="272">
        <f t="shared" si="0"/>
        <v>7</v>
      </c>
      <c r="M11" s="67"/>
      <c r="N11" s="41">
        <v>7</v>
      </c>
      <c r="O11" s="41">
        <v>6</v>
      </c>
      <c r="P11" s="41">
        <v>5</v>
      </c>
      <c r="Q11" s="273">
        <v>0</v>
      </c>
      <c r="R11" s="42">
        <v>7</v>
      </c>
      <c r="S11" s="272">
        <f t="shared" si="1"/>
        <v>2</v>
      </c>
      <c r="T11" s="272">
        <f>ROUND(SUM(N11:P11)/3*0.3+R11*0.7,0)</f>
        <v>7</v>
      </c>
      <c r="U11" s="42">
        <v>7</v>
      </c>
      <c r="V11" s="42">
        <v>6</v>
      </c>
      <c r="W11" s="41">
        <v>7</v>
      </c>
      <c r="X11" s="42">
        <v>8</v>
      </c>
      <c r="Y11" s="42"/>
      <c r="Z11" s="272">
        <f t="shared" si="3"/>
        <v>8</v>
      </c>
      <c r="AA11" s="67"/>
      <c r="AB11" s="67">
        <v>8</v>
      </c>
      <c r="AC11" s="67">
        <v>8</v>
      </c>
      <c r="AD11" s="67">
        <v>8</v>
      </c>
      <c r="AE11" s="67"/>
      <c r="AF11" s="272">
        <f t="shared" si="4"/>
        <v>8</v>
      </c>
      <c r="AG11" s="169"/>
      <c r="AH11" s="180"/>
      <c r="AI11" s="235"/>
      <c r="AJ11" s="21">
        <v>6</v>
      </c>
      <c r="AK11" s="174">
        <v>8</v>
      </c>
      <c r="AL11" s="67">
        <v>7</v>
      </c>
      <c r="AM11" s="67">
        <v>8</v>
      </c>
      <c r="AN11" s="67"/>
      <c r="AO11" s="272">
        <f t="shared" si="5"/>
        <v>8</v>
      </c>
      <c r="AP11" s="67"/>
      <c r="AQ11" s="42">
        <v>8</v>
      </c>
      <c r="AR11" s="41">
        <v>8</v>
      </c>
      <c r="AS11" s="42">
        <v>7</v>
      </c>
      <c r="AT11" s="42"/>
      <c r="AU11" s="272">
        <f t="shared" si="6"/>
        <v>7</v>
      </c>
      <c r="AV11" s="67"/>
      <c r="AW11" s="42">
        <v>7</v>
      </c>
      <c r="AX11" s="42">
        <v>6</v>
      </c>
      <c r="AY11" s="41">
        <v>7</v>
      </c>
      <c r="AZ11" s="42">
        <v>7</v>
      </c>
      <c r="BA11" s="42"/>
      <c r="BB11" s="272">
        <f t="shared" si="7"/>
        <v>7</v>
      </c>
      <c r="BC11" s="67"/>
      <c r="BD11" s="42">
        <v>8</v>
      </c>
      <c r="BE11" s="41">
        <v>8</v>
      </c>
      <c r="BF11" s="41">
        <v>8</v>
      </c>
      <c r="BG11" s="42">
        <v>7</v>
      </c>
      <c r="BH11" s="42"/>
      <c r="BI11" s="272">
        <f t="shared" si="8"/>
        <v>7</v>
      </c>
      <c r="BJ11" s="66"/>
      <c r="BK11" s="42">
        <v>8</v>
      </c>
      <c r="BL11" s="41">
        <v>6</v>
      </c>
      <c r="BM11" s="41">
        <v>9</v>
      </c>
      <c r="BN11" s="42">
        <v>7</v>
      </c>
      <c r="BO11" s="42"/>
      <c r="BP11" s="272">
        <f t="shared" si="9"/>
        <v>7</v>
      </c>
      <c r="BQ11" s="66"/>
      <c r="BR11" s="275">
        <v>10</v>
      </c>
      <c r="BS11" s="275">
        <f t="shared" si="11"/>
        <v>232</v>
      </c>
      <c r="BT11" s="281">
        <f t="shared" si="12"/>
        <v>7.73</v>
      </c>
      <c r="BU11" s="41"/>
      <c r="BV11" s="69" t="str">
        <f t="shared" si="10"/>
        <v>Kh¸</v>
      </c>
      <c r="BY11">
        <v>232</v>
      </c>
      <c r="BZ11">
        <v>183</v>
      </c>
      <c r="CA11" s="329">
        <f t="shared" si="13"/>
        <v>7.545454545454546</v>
      </c>
      <c r="CB11" s="69" t="str">
        <f t="shared" si="2"/>
        <v>Kh¸</v>
      </c>
      <c r="CC11" s="19"/>
      <c r="CD11" t="s">
        <v>296</v>
      </c>
    </row>
    <row r="12" spans="1:82" ht="15" customHeight="1">
      <c r="A12" s="20">
        <v>7</v>
      </c>
      <c r="B12" s="21">
        <v>7</v>
      </c>
      <c r="C12" s="22" t="s">
        <v>71</v>
      </c>
      <c r="D12" s="324" t="s">
        <v>8</v>
      </c>
      <c r="E12" s="366" t="s">
        <v>304</v>
      </c>
      <c r="F12" s="278">
        <v>8</v>
      </c>
      <c r="G12" s="278">
        <v>7</v>
      </c>
      <c r="H12" s="42">
        <v>6</v>
      </c>
      <c r="I12" s="42">
        <v>6</v>
      </c>
      <c r="J12" s="273">
        <v>0</v>
      </c>
      <c r="K12" s="42">
        <v>6</v>
      </c>
      <c r="L12" s="272">
        <f t="shared" si="0"/>
        <v>2</v>
      </c>
      <c r="M12" s="272">
        <f>ROUND(SUM(F12:I12)/4*0.3+K12*0.7,0)</f>
        <v>6</v>
      </c>
      <c r="N12" s="41">
        <v>7</v>
      </c>
      <c r="O12" s="41">
        <v>5</v>
      </c>
      <c r="P12" s="41">
        <v>7</v>
      </c>
      <c r="Q12" s="42">
        <v>6</v>
      </c>
      <c r="R12" s="42"/>
      <c r="S12" s="272">
        <f t="shared" si="1"/>
        <v>6</v>
      </c>
      <c r="T12" s="67"/>
      <c r="U12" s="42">
        <v>8</v>
      </c>
      <c r="V12" s="42">
        <v>6</v>
      </c>
      <c r="W12" s="41">
        <v>9</v>
      </c>
      <c r="X12" s="42">
        <v>8</v>
      </c>
      <c r="Y12" s="42"/>
      <c r="Z12" s="272">
        <f t="shared" si="3"/>
        <v>8</v>
      </c>
      <c r="AA12" s="67"/>
      <c r="AB12" s="67">
        <v>7</v>
      </c>
      <c r="AC12" s="67">
        <v>9</v>
      </c>
      <c r="AD12" s="67">
        <v>7</v>
      </c>
      <c r="AE12" s="67"/>
      <c r="AF12" s="272">
        <f t="shared" si="4"/>
        <v>7</v>
      </c>
      <c r="AG12" s="169"/>
      <c r="AH12" s="180"/>
      <c r="AI12" s="235"/>
      <c r="AJ12" s="21">
        <v>7</v>
      </c>
      <c r="AK12" s="174">
        <v>8</v>
      </c>
      <c r="AL12" s="67">
        <v>9</v>
      </c>
      <c r="AM12" s="67">
        <v>8</v>
      </c>
      <c r="AN12" s="67"/>
      <c r="AO12" s="272">
        <f t="shared" si="5"/>
        <v>8</v>
      </c>
      <c r="AP12" s="67"/>
      <c r="AQ12" s="42">
        <v>8</v>
      </c>
      <c r="AR12" s="41">
        <v>8</v>
      </c>
      <c r="AS12" s="42">
        <v>8</v>
      </c>
      <c r="AT12" s="42"/>
      <c r="AU12" s="272">
        <f t="shared" si="6"/>
        <v>8</v>
      </c>
      <c r="AV12" s="67"/>
      <c r="AW12" s="42">
        <v>8</v>
      </c>
      <c r="AX12" s="42">
        <v>6</v>
      </c>
      <c r="AY12" s="41">
        <v>8</v>
      </c>
      <c r="AZ12" s="42">
        <v>7</v>
      </c>
      <c r="BA12" s="42"/>
      <c r="BB12" s="272">
        <f t="shared" si="7"/>
        <v>7</v>
      </c>
      <c r="BC12" s="67"/>
      <c r="BD12" s="42">
        <v>8</v>
      </c>
      <c r="BE12" s="41">
        <v>8</v>
      </c>
      <c r="BF12" s="41">
        <v>8</v>
      </c>
      <c r="BG12" s="42">
        <v>6</v>
      </c>
      <c r="BH12" s="42"/>
      <c r="BI12" s="272">
        <f t="shared" si="8"/>
        <v>7</v>
      </c>
      <c r="BJ12" s="66"/>
      <c r="BK12" s="42">
        <v>6</v>
      </c>
      <c r="BL12" s="41">
        <v>7</v>
      </c>
      <c r="BM12" s="41">
        <v>8</v>
      </c>
      <c r="BN12" s="42">
        <v>8</v>
      </c>
      <c r="BO12" s="42"/>
      <c r="BP12" s="272">
        <f t="shared" si="9"/>
        <v>8</v>
      </c>
      <c r="BQ12" s="66"/>
      <c r="BR12" s="275">
        <v>10</v>
      </c>
      <c r="BS12" s="275">
        <f t="shared" si="11"/>
        <v>228</v>
      </c>
      <c r="BT12" s="281">
        <f t="shared" si="12"/>
        <v>7.6</v>
      </c>
      <c r="BU12" s="41"/>
      <c r="BV12" s="69" t="str">
        <f t="shared" si="10"/>
        <v>Kh¸</v>
      </c>
      <c r="BY12">
        <v>228</v>
      </c>
      <c r="BZ12">
        <v>205</v>
      </c>
      <c r="CA12" s="329">
        <f t="shared" si="13"/>
        <v>7.872727272727273</v>
      </c>
      <c r="CB12" s="69" t="str">
        <f t="shared" si="2"/>
        <v>Kh¸</v>
      </c>
      <c r="CC12" s="19" t="s">
        <v>296</v>
      </c>
      <c r="CD12" t="s">
        <v>296</v>
      </c>
    </row>
    <row r="13" spans="1:80" ht="15" customHeight="1">
      <c r="A13" s="20">
        <v>8</v>
      </c>
      <c r="B13" s="21">
        <v>8</v>
      </c>
      <c r="C13" s="22" t="s">
        <v>20</v>
      </c>
      <c r="D13" s="324" t="s">
        <v>9</v>
      </c>
      <c r="E13" s="366" t="s">
        <v>305</v>
      </c>
      <c r="F13" s="278">
        <v>8</v>
      </c>
      <c r="G13" s="278">
        <v>8</v>
      </c>
      <c r="H13" s="42">
        <v>7</v>
      </c>
      <c r="I13" s="42">
        <v>8</v>
      </c>
      <c r="J13" s="42">
        <v>6</v>
      </c>
      <c r="K13" s="42"/>
      <c r="L13" s="272">
        <f t="shared" si="0"/>
        <v>7</v>
      </c>
      <c r="M13" s="67"/>
      <c r="N13" s="41">
        <v>7</v>
      </c>
      <c r="O13" s="41">
        <v>6</v>
      </c>
      <c r="P13" s="41">
        <v>8</v>
      </c>
      <c r="Q13" s="42">
        <v>6</v>
      </c>
      <c r="R13" s="42"/>
      <c r="S13" s="272">
        <f t="shared" si="1"/>
        <v>6</v>
      </c>
      <c r="T13" s="67"/>
      <c r="U13" s="42">
        <v>7</v>
      </c>
      <c r="V13" s="42">
        <v>5</v>
      </c>
      <c r="W13" s="41">
        <v>7</v>
      </c>
      <c r="X13" s="42">
        <v>7</v>
      </c>
      <c r="Y13" s="42"/>
      <c r="Z13" s="272">
        <f t="shared" si="3"/>
        <v>7</v>
      </c>
      <c r="AA13" s="67"/>
      <c r="AB13" s="67">
        <v>9</v>
      </c>
      <c r="AC13" s="67">
        <v>8</v>
      </c>
      <c r="AD13" s="67">
        <v>8</v>
      </c>
      <c r="AE13" s="67"/>
      <c r="AF13" s="272">
        <f t="shared" si="4"/>
        <v>8</v>
      </c>
      <c r="AG13" s="169"/>
      <c r="AH13" s="180"/>
      <c r="AI13" s="235"/>
      <c r="AJ13" s="21">
        <v>8</v>
      </c>
      <c r="AK13" s="174">
        <v>8</v>
      </c>
      <c r="AL13" s="67">
        <v>8</v>
      </c>
      <c r="AM13" s="67">
        <v>8</v>
      </c>
      <c r="AN13" s="67"/>
      <c r="AO13" s="272">
        <f t="shared" si="5"/>
        <v>8</v>
      </c>
      <c r="AP13" s="67"/>
      <c r="AQ13" s="42">
        <v>8</v>
      </c>
      <c r="AR13" s="41">
        <v>8</v>
      </c>
      <c r="AS13" s="42">
        <v>9</v>
      </c>
      <c r="AT13" s="42"/>
      <c r="AU13" s="272">
        <f t="shared" si="6"/>
        <v>9</v>
      </c>
      <c r="AV13" s="67"/>
      <c r="AW13" s="42">
        <v>7</v>
      </c>
      <c r="AX13" s="42">
        <v>7</v>
      </c>
      <c r="AY13" s="41">
        <v>7</v>
      </c>
      <c r="AZ13" s="42">
        <v>8</v>
      </c>
      <c r="BA13" s="42"/>
      <c r="BB13" s="272">
        <f t="shared" si="7"/>
        <v>8</v>
      </c>
      <c r="BC13" s="67"/>
      <c r="BD13" s="42">
        <v>7</v>
      </c>
      <c r="BE13" s="41">
        <v>8</v>
      </c>
      <c r="BF13" s="41">
        <v>8</v>
      </c>
      <c r="BG13" s="42">
        <v>8</v>
      </c>
      <c r="BH13" s="42"/>
      <c r="BI13" s="272">
        <f t="shared" si="8"/>
        <v>8</v>
      </c>
      <c r="BJ13" s="66"/>
      <c r="BK13" s="42">
        <v>5</v>
      </c>
      <c r="BL13" s="41">
        <v>7</v>
      </c>
      <c r="BM13" s="41">
        <v>9</v>
      </c>
      <c r="BN13" s="42">
        <v>7</v>
      </c>
      <c r="BO13" s="42"/>
      <c r="BP13" s="272">
        <f t="shared" si="9"/>
        <v>7</v>
      </c>
      <c r="BQ13" s="66"/>
      <c r="BR13" s="275">
        <v>10</v>
      </c>
      <c r="BS13" s="275">
        <f t="shared" si="11"/>
        <v>236</v>
      </c>
      <c r="BT13" s="281">
        <f t="shared" si="12"/>
        <v>7.87</v>
      </c>
      <c r="BU13" s="70"/>
      <c r="BV13" s="69" t="str">
        <f t="shared" si="10"/>
        <v>Kh¸</v>
      </c>
      <c r="BY13">
        <v>236</v>
      </c>
      <c r="BZ13">
        <v>190</v>
      </c>
      <c r="CA13" s="329">
        <f t="shared" si="13"/>
        <v>7.745454545454545</v>
      </c>
      <c r="CB13" s="69" t="str">
        <f t="shared" si="2"/>
        <v>Kh¸</v>
      </c>
    </row>
    <row r="14" spans="1:80" ht="15" customHeight="1">
      <c r="A14" s="20">
        <v>9</v>
      </c>
      <c r="B14" s="21">
        <v>9</v>
      </c>
      <c r="C14" s="22" t="s">
        <v>72</v>
      </c>
      <c r="D14" s="324" t="s">
        <v>24</v>
      </c>
      <c r="E14" s="366" t="s">
        <v>306</v>
      </c>
      <c r="F14" s="278">
        <v>8</v>
      </c>
      <c r="G14" s="278">
        <v>7</v>
      </c>
      <c r="H14" s="42">
        <v>7</v>
      </c>
      <c r="I14" s="42">
        <v>7</v>
      </c>
      <c r="J14" s="42">
        <v>6</v>
      </c>
      <c r="K14" s="42"/>
      <c r="L14" s="272">
        <f t="shared" si="0"/>
        <v>6</v>
      </c>
      <c r="M14" s="67"/>
      <c r="N14" s="41">
        <v>7</v>
      </c>
      <c r="O14" s="41">
        <v>6</v>
      </c>
      <c r="P14" s="41">
        <v>8</v>
      </c>
      <c r="Q14" s="42">
        <v>7</v>
      </c>
      <c r="R14" s="42"/>
      <c r="S14" s="272">
        <f t="shared" si="1"/>
        <v>7</v>
      </c>
      <c r="T14" s="67"/>
      <c r="U14" s="42">
        <v>7</v>
      </c>
      <c r="V14" s="42">
        <v>6</v>
      </c>
      <c r="W14" s="41">
        <v>7</v>
      </c>
      <c r="X14" s="42">
        <v>6</v>
      </c>
      <c r="Y14" s="42"/>
      <c r="Z14" s="272">
        <f t="shared" si="3"/>
        <v>6</v>
      </c>
      <c r="AA14" s="67"/>
      <c r="AB14" s="67">
        <v>8</v>
      </c>
      <c r="AC14" s="67">
        <v>8</v>
      </c>
      <c r="AD14" s="67">
        <v>8</v>
      </c>
      <c r="AE14" s="67"/>
      <c r="AF14" s="272">
        <f t="shared" si="4"/>
        <v>8</v>
      </c>
      <c r="AG14" s="169"/>
      <c r="AH14" s="180"/>
      <c r="AI14" s="235"/>
      <c r="AJ14" s="21">
        <v>9</v>
      </c>
      <c r="AK14" s="174">
        <v>8</v>
      </c>
      <c r="AL14" s="67">
        <v>8</v>
      </c>
      <c r="AM14" s="67">
        <v>7</v>
      </c>
      <c r="AN14" s="67"/>
      <c r="AO14" s="272">
        <f t="shared" si="5"/>
        <v>7</v>
      </c>
      <c r="AP14" s="67"/>
      <c r="AQ14" s="42">
        <v>8</v>
      </c>
      <c r="AR14" s="41">
        <v>8</v>
      </c>
      <c r="AS14" s="42">
        <v>9</v>
      </c>
      <c r="AT14" s="42"/>
      <c r="AU14" s="272">
        <f t="shared" si="6"/>
        <v>9</v>
      </c>
      <c r="AV14" s="67"/>
      <c r="AW14" s="42">
        <v>7</v>
      </c>
      <c r="AX14" s="42">
        <v>7</v>
      </c>
      <c r="AY14" s="41">
        <v>7</v>
      </c>
      <c r="AZ14" s="42">
        <v>6</v>
      </c>
      <c r="BA14" s="42"/>
      <c r="BB14" s="272">
        <f t="shared" si="7"/>
        <v>6</v>
      </c>
      <c r="BC14" s="67"/>
      <c r="BD14" s="42">
        <v>7</v>
      </c>
      <c r="BE14" s="41">
        <v>7</v>
      </c>
      <c r="BF14" s="41">
        <v>8</v>
      </c>
      <c r="BG14" s="42">
        <v>9</v>
      </c>
      <c r="BH14" s="42"/>
      <c r="BI14" s="272">
        <f t="shared" si="8"/>
        <v>9</v>
      </c>
      <c r="BJ14" s="66"/>
      <c r="BK14" s="42">
        <v>5</v>
      </c>
      <c r="BL14" s="41">
        <v>7</v>
      </c>
      <c r="BM14" s="41">
        <v>8</v>
      </c>
      <c r="BN14" s="42">
        <v>7</v>
      </c>
      <c r="BO14" s="42"/>
      <c r="BP14" s="272">
        <f t="shared" si="9"/>
        <v>7</v>
      </c>
      <c r="BQ14" s="66"/>
      <c r="BR14" s="275">
        <v>10</v>
      </c>
      <c r="BS14" s="275">
        <f t="shared" si="11"/>
        <v>227</v>
      </c>
      <c r="BT14" s="281">
        <f t="shared" si="12"/>
        <v>7.57</v>
      </c>
      <c r="BU14" s="70"/>
      <c r="BV14" s="69" t="str">
        <f t="shared" si="10"/>
        <v>Kh¸</v>
      </c>
      <c r="BY14">
        <v>227</v>
      </c>
      <c r="BZ14">
        <v>180</v>
      </c>
      <c r="CA14" s="329">
        <f t="shared" si="13"/>
        <v>7.4</v>
      </c>
      <c r="CB14" s="69" t="str">
        <f t="shared" si="2"/>
        <v>Kh¸</v>
      </c>
    </row>
    <row r="15" spans="1:80" ht="15" customHeight="1">
      <c r="A15" s="20">
        <v>10</v>
      </c>
      <c r="B15" s="21">
        <v>10</v>
      </c>
      <c r="C15" s="22" t="s">
        <v>30</v>
      </c>
      <c r="D15" s="324" t="s">
        <v>73</v>
      </c>
      <c r="E15" s="366" t="s">
        <v>307</v>
      </c>
      <c r="F15" s="278">
        <v>8</v>
      </c>
      <c r="G15" s="278">
        <v>8</v>
      </c>
      <c r="H15" s="42">
        <v>7</v>
      </c>
      <c r="I15" s="42">
        <v>8</v>
      </c>
      <c r="J15" s="42">
        <v>8</v>
      </c>
      <c r="K15" s="42"/>
      <c r="L15" s="272">
        <f t="shared" si="0"/>
        <v>8</v>
      </c>
      <c r="M15" s="67"/>
      <c r="N15" s="41">
        <v>7</v>
      </c>
      <c r="O15" s="41">
        <v>6</v>
      </c>
      <c r="P15" s="41">
        <v>8</v>
      </c>
      <c r="Q15" s="42">
        <v>9</v>
      </c>
      <c r="R15" s="42"/>
      <c r="S15" s="272">
        <f t="shared" si="1"/>
        <v>8</v>
      </c>
      <c r="T15" s="67"/>
      <c r="U15" s="42">
        <v>8</v>
      </c>
      <c r="V15" s="42">
        <v>8</v>
      </c>
      <c r="W15" s="41">
        <v>7</v>
      </c>
      <c r="X15" s="42">
        <v>6</v>
      </c>
      <c r="Y15" s="42"/>
      <c r="Z15" s="272">
        <f t="shared" si="3"/>
        <v>7</v>
      </c>
      <c r="AA15" s="67"/>
      <c r="AB15" s="67">
        <v>9</v>
      </c>
      <c r="AC15" s="67">
        <v>9</v>
      </c>
      <c r="AD15" s="67">
        <v>9</v>
      </c>
      <c r="AE15" s="67"/>
      <c r="AF15" s="272">
        <f t="shared" si="4"/>
        <v>9</v>
      </c>
      <c r="AG15" s="169"/>
      <c r="AH15" s="180"/>
      <c r="AI15" s="235"/>
      <c r="AJ15" s="21">
        <v>10</v>
      </c>
      <c r="AK15" s="174">
        <v>8</v>
      </c>
      <c r="AL15" s="67">
        <v>7</v>
      </c>
      <c r="AM15" s="67">
        <v>7</v>
      </c>
      <c r="AN15" s="67"/>
      <c r="AO15" s="272">
        <f t="shared" si="5"/>
        <v>7</v>
      </c>
      <c r="AP15" s="67"/>
      <c r="AQ15" s="42">
        <v>8</v>
      </c>
      <c r="AR15" s="41">
        <v>8</v>
      </c>
      <c r="AS15" s="42">
        <v>9</v>
      </c>
      <c r="AT15" s="42"/>
      <c r="AU15" s="272">
        <f t="shared" si="6"/>
        <v>9</v>
      </c>
      <c r="AV15" s="67"/>
      <c r="AW15" s="42">
        <v>8</v>
      </c>
      <c r="AX15" s="42">
        <v>7</v>
      </c>
      <c r="AY15" s="41">
        <v>8</v>
      </c>
      <c r="AZ15" s="42">
        <v>7</v>
      </c>
      <c r="BA15" s="42"/>
      <c r="BB15" s="272">
        <f t="shared" si="7"/>
        <v>7</v>
      </c>
      <c r="BC15" s="67"/>
      <c r="BD15" s="42">
        <v>8</v>
      </c>
      <c r="BE15" s="41">
        <v>8</v>
      </c>
      <c r="BF15" s="41">
        <v>8</v>
      </c>
      <c r="BG15" s="42">
        <v>8</v>
      </c>
      <c r="BH15" s="42"/>
      <c r="BI15" s="272">
        <f t="shared" si="8"/>
        <v>8</v>
      </c>
      <c r="BJ15" s="66"/>
      <c r="BK15" s="42">
        <v>7</v>
      </c>
      <c r="BL15" s="41">
        <v>7</v>
      </c>
      <c r="BM15" s="41">
        <v>9</v>
      </c>
      <c r="BN15" s="42">
        <v>9</v>
      </c>
      <c r="BO15" s="42"/>
      <c r="BP15" s="272">
        <f t="shared" si="9"/>
        <v>9</v>
      </c>
      <c r="BQ15" s="66"/>
      <c r="BR15" s="275">
        <v>10</v>
      </c>
      <c r="BS15" s="275">
        <f t="shared" si="11"/>
        <v>249</v>
      </c>
      <c r="BT15" s="281">
        <f t="shared" si="12"/>
        <v>8.3</v>
      </c>
      <c r="BU15" s="70"/>
      <c r="BV15" s="69" t="str">
        <f t="shared" si="10"/>
        <v>Giái</v>
      </c>
      <c r="BY15">
        <v>249</v>
      </c>
      <c r="BZ15">
        <v>206</v>
      </c>
      <c r="CA15" s="329">
        <f t="shared" si="13"/>
        <v>8.272727272727273</v>
      </c>
      <c r="CB15" s="69" t="str">
        <f t="shared" si="2"/>
        <v>Giái</v>
      </c>
    </row>
    <row r="16" spans="1:80" ht="15" customHeight="1">
      <c r="A16" s="20">
        <v>11</v>
      </c>
      <c r="B16" s="21">
        <v>11</v>
      </c>
      <c r="C16" s="22" t="s">
        <v>74</v>
      </c>
      <c r="D16" s="324" t="s">
        <v>25</v>
      </c>
      <c r="E16" s="366" t="s">
        <v>308</v>
      </c>
      <c r="F16" s="278">
        <v>8</v>
      </c>
      <c r="G16" s="278">
        <v>8</v>
      </c>
      <c r="H16" s="42">
        <v>7</v>
      </c>
      <c r="I16" s="42">
        <v>7</v>
      </c>
      <c r="J16" s="42">
        <v>6</v>
      </c>
      <c r="K16" s="42"/>
      <c r="L16" s="272">
        <f t="shared" si="0"/>
        <v>6</v>
      </c>
      <c r="M16" s="67"/>
      <c r="N16" s="41">
        <v>5</v>
      </c>
      <c r="O16" s="41">
        <v>6</v>
      </c>
      <c r="P16" s="41">
        <v>8</v>
      </c>
      <c r="Q16" s="42">
        <v>7</v>
      </c>
      <c r="R16" s="42"/>
      <c r="S16" s="272">
        <f t="shared" si="1"/>
        <v>7</v>
      </c>
      <c r="T16" s="67"/>
      <c r="U16" s="42">
        <v>8</v>
      </c>
      <c r="V16" s="42">
        <v>8</v>
      </c>
      <c r="W16" s="41">
        <v>7</v>
      </c>
      <c r="X16" s="42">
        <v>9</v>
      </c>
      <c r="Y16" s="42"/>
      <c r="Z16" s="272">
        <f t="shared" si="3"/>
        <v>9</v>
      </c>
      <c r="AA16" s="67"/>
      <c r="AB16" s="67">
        <v>8</v>
      </c>
      <c r="AC16" s="67">
        <v>9</v>
      </c>
      <c r="AD16" s="67">
        <v>8</v>
      </c>
      <c r="AE16" s="67"/>
      <c r="AF16" s="272">
        <f t="shared" si="4"/>
        <v>8</v>
      </c>
      <c r="AG16" s="169"/>
      <c r="AH16" s="180"/>
      <c r="AI16" s="235"/>
      <c r="AJ16" s="21">
        <v>11</v>
      </c>
      <c r="AK16" s="174">
        <v>8</v>
      </c>
      <c r="AL16" s="67">
        <v>8</v>
      </c>
      <c r="AM16" s="67">
        <v>9</v>
      </c>
      <c r="AN16" s="67"/>
      <c r="AO16" s="272">
        <f t="shared" si="5"/>
        <v>9</v>
      </c>
      <c r="AP16" s="67"/>
      <c r="AQ16" s="42">
        <v>7</v>
      </c>
      <c r="AR16" s="41">
        <v>8</v>
      </c>
      <c r="AS16" s="42">
        <v>6</v>
      </c>
      <c r="AT16" s="42"/>
      <c r="AU16" s="272">
        <f t="shared" si="6"/>
        <v>6</v>
      </c>
      <c r="AV16" s="67"/>
      <c r="AW16" s="42">
        <v>7</v>
      </c>
      <c r="AX16" s="42">
        <v>8</v>
      </c>
      <c r="AY16" s="41">
        <v>8</v>
      </c>
      <c r="AZ16" s="42">
        <v>6</v>
      </c>
      <c r="BA16" s="42"/>
      <c r="BB16" s="272">
        <f t="shared" si="7"/>
        <v>7</v>
      </c>
      <c r="BC16" s="67"/>
      <c r="BD16" s="42">
        <v>8</v>
      </c>
      <c r="BE16" s="41">
        <v>8</v>
      </c>
      <c r="BF16" s="41">
        <v>8</v>
      </c>
      <c r="BG16" s="42">
        <v>8</v>
      </c>
      <c r="BH16" s="42"/>
      <c r="BI16" s="272">
        <f t="shared" si="8"/>
        <v>8</v>
      </c>
      <c r="BJ16" s="66"/>
      <c r="BK16" s="42">
        <v>7</v>
      </c>
      <c r="BL16" s="41">
        <v>6</v>
      </c>
      <c r="BM16" s="41">
        <v>8</v>
      </c>
      <c r="BN16" s="42">
        <v>7</v>
      </c>
      <c r="BO16" s="42"/>
      <c r="BP16" s="272">
        <f t="shared" si="9"/>
        <v>7</v>
      </c>
      <c r="BQ16" s="66"/>
      <c r="BR16" s="275">
        <v>10</v>
      </c>
      <c r="BS16" s="275">
        <f t="shared" si="11"/>
        <v>234</v>
      </c>
      <c r="BT16" s="281">
        <f t="shared" si="12"/>
        <v>7.8</v>
      </c>
      <c r="BU16" s="70"/>
      <c r="BV16" s="69" t="str">
        <f t="shared" si="10"/>
        <v>Kh¸</v>
      </c>
      <c r="BY16">
        <v>234</v>
      </c>
      <c r="BZ16">
        <v>191</v>
      </c>
      <c r="CA16" s="329">
        <f t="shared" si="13"/>
        <v>7.7272727272727275</v>
      </c>
      <c r="CB16" s="69" t="str">
        <f t="shared" si="2"/>
        <v>Kh¸</v>
      </c>
    </row>
    <row r="17" spans="1:82" ht="15" customHeight="1">
      <c r="A17" s="20">
        <v>12</v>
      </c>
      <c r="B17" s="21">
        <v>12</v>
      </c>
      <c r="C17" s="22" t="s">
        <v>75</v>
      </c>
      <c r="D17" s="324" t="s">
        <v>76</v>
      </c>
      <c r="E17" s="366" t="s">
        <v>309</v>
      </c>
      <c r="F17" s="278">
        <v>7</v>
      </c>
      <c r="G17" s="278">
        <v>7</v>
      </c>
      <c r="H17" s="42">
        <v>7</v>
      </c>
      <c r="I17" s="42">
        <v>7</v>
      </c>
      <c r="J17" s="42">
        <v>5</v>
      </c>
      <c r="K17" s="42"/>
      <c r="L17" s="272">
        <f t="shared" si="0"/>
        <v>6</v>
      </c>
      <c r="M17" s="67"/>
      <c r="N17" s="41">
        <v>5</v>
      </c>
      <c r="O17" s="41">
        <v>6</v>
      </c>
      <c r="P17" s="41">
        <v>7</v>
      </c>
      <c r="Q17" s="273">
        <v>3</v>
      </c>
      <c r="R17" s="42">
        <v>7</v>
      </c>
      <c r="S17" s="272">
        <f t="shared" si="1"/>
        <v>4</v>
      </c>
      <c r="T17" s="272">
        <f>ROUND(SUM(N17:P17)/3*0.3+R17*0.7,0)</f>
        <v>7</v>
      </c>
      <c r="U17" s="42">
        <v>6</v>
      </c>
      <c r="V17" s="42">
        <v>6</v>
      </c>
      <c r="W17" s="41">
        <v>7</v>
      </c>
      <c r="X17" s="42">
        <v>6</v>
      </c>
      <c r="Y17" s="42"/>
      <c r="Z17" s="272">
        <f t="shared" si="3"/>
        <v>6</v>
      </c>
      <c r="AA17" s="67"/>
      <c r="AB17" s="67">
        <v>8</v>
      </c>
      <c r="AC17" s="67">
        <v>8</v>
      </c>
      <c r="AD17" s="67">
        <v>8</v>
      </c>
      <c r="AE17" s="67"/>
      <c r="AF17" s="272">
        <f t="shared" si="4"/>
        <v>8</v>
      </c>
      <c r="AG17" s="169"/>
      <c r="AH17" s="180"/>
      <c r="AI17" s="235"/>
      <c r="AJ17" s="21">
        <v>12</v>
      </c>
      <c r="AK17" s="174">
        <v>7</v>
      </c>
      <c r="AL17" s="67">
        <v>7</v>
      </c>
      <c r="AM17" s="67">
        <v>7</v>
      </c>
      <c r="AN17" s="67"/>
      <c r="AO17" s="272">
        <f t="shared" si="5"/>
        <v>7</v>
      </c>
      <c r="AP17" s="67"/>
      <c r="AQ17" s="42">
        <v>7</v>
      </c>
      <c r="AR17" s="41">
        <v>7</v>
      </c>
      <c r="AS17" s="42">
        <v>8</v>
      </c>
      <c r="AT17" s="42"/>
      <c r="AU17" s="272">
        <f t="shared" si="6"/>
        <v>8</v>
      </c>
      <c r="AV17" s="67"/>
      <c r="AW17" s="42">
        <v>7</v>
      </c>
      <c r="AX17" s="42">
        <v>7</v>
      </c>
      <c r="AY17" s="41">
        <v>8</v>
      </c>
      <c r="AZ17" s="42">
        <v>6</v>
      </c>
      <c r="BA17" s="42"/>
      <c r="BB17" s="272">
        <f t="shared" si="7"/>
        <v>6</v>
      </c>
      <c r="BC17" s="67"/>
      <c r="BD17" s="42">
        <v>7</v>
      </c>
      <c r="BE17" s="41">
        <v>7</v>
      </c>
      <c r="BF17" s="41">
        <v>9</v>
      </c>
      <c r="BG17" s="42">
        <v>8</v>
      </c>
      <c r="BH17" s="42"/>
      <c r="BI17" s="272">
        <f t="shared" si="8"/>
        <v>8</v>
      </c>
      <c r="BJ17" s="66"/>
      <c r="BK17" s="42">
        <v>7</v>
      </c>
      <c r="BL17" s="41">
        <v>7</v>
      </c>
      <c r="BM17" s="41">
        <v>7</v>
      </c>
      <c r="BN17" s="42">
        <v>8</v>
      </c>
      <c r="BO17" s="42"/>
      <c r="BP17" s="272">
        <f t="shared" si="9"/>
        <v>8</v>
      </c>
      <c r="BQ17" s="66"/>
      <c r="BR17" s="275">
        <v>10</v>
      </c>
      <c r="BS17" s="275">
        <f t="shared" si="11"/>
        <v>225</v>
      </c>
      <c r="BT17" s="281">
        <f t="shared" si="12"/>
        <v>7.5</v>
      </c>
      <c r="BU17" s="70"/>
      <c r="BV17" s="69" t="str">
        <f t="shared" si="10"/>
        <v>Kh¸</v>
      </c>
      <c r="BY17">
        <v>225</v>
      </c>
      <c r="BZ17">
        <v>191</v>
      </c>
      <c r="CA17" s="329">
        <f t="shared" si="13"/>
        <v>7.5636363636363635</v>
      </c>
      <c r="CB17" s="69" t="str">
        <f t="shared" si="2"/>
        <v>Kh¸</v>
      </c>
      <c r="CD17" t="s">
        <v>296</v>
      </c>
    </row>
    <row r="18" spans="1:81" ht="15" customHeight="1">
      <c r="A18" s="20">
        <v>13</v>
      </c>
      <c r="B18" s="21">
        <v>13</v>
      </c>
      <c r="C18" s="22" t="s">
        <v>78</v>
      </c>
      <c r="D18" s="324" t="s">
        <v>77</v>
      </c>
      <c r="E18" s="366" t="s">
        <v>310</v>
      </c>
      <c r="F18" s="278">
        <v>7</v>
      </c>
      <c r="G18" s="278">
        <v>8</v>
      </c>
      <c r="H18" s="42">
        <v>7</v>
      </c>
      <c r="I18" s="42">
        <v>7</v>
      </c>
      <c r="J18" s="42">
        <v>8</v>
      </c>
      <c r="K18" s="42"/>
      <c r="L18" s="272">
        <f t="shared" si="0"/>
        <v>8</v>
      </c>
      <c r="M18" s="67"/>
      <c r="N18" s="41">
        <v>7</v>
      </c>
      <c r="O18" s="41">
        <v>6</v>
      </c>
      <c r="P18" s="41">
        <v>6</v>
      </c>
      <c r="Q18" s="42">
        <v>6</v>
      </c>
      <c r="R18" s="42"/>
      <c r="S18" s="272">
        <f t="shared" si="1"/>
        <v>6</v>
      </c>
      <c r="T18" s="67"/>
      <c r="U18" s="42">
        <v>7</v>
      </c>
      <c r="V18" s="42">
        <v>8</v>
      </c>
      <c r="W18" s="41">
        <v>7</v>
      </c>
      <c r="X18" s="42">
        <v>7</v>
      </c>
      <c r="Y18" s="42"/>
      <c r="Z18" s="272">
        <f t="shared" si="3"/>
        <v>7</v>
      </c>
      <c r="AA18" s="67"/>
      <c r="AB18" s="67">
        <v>8</v>
      </c>
      <c r="AC18" s="67">
        <v>8</v>
      </c>
      <c r="AD18" s="67">
        <v>8</v>
      </c>
      <c r="AE18" s="67"/>
      <c r="AF18" s="272">
        <f t="shared" si="4"/>
        <v>8</v>
      </c>
      <c r="AG18" s="169"/>
      <c r="AH18" s="180"/>
      <c r="AI18" s="235"/>
      <c r="AJ18" s="21">
        <v>13</v>
      </c>
      <c r="AK18" s="174">
        <v>8</v>
      </c>
      <c r="AL18" s="67">
        <v>8</v>
      </c>
      <c r="AM18" s="67">
        <v>8</v>
      </c>
      <c r="AN18" s="67"/>
      <c r="AO18" s="272">
        <f t="shared" si="5"/>
        <v>8</v>
      </c>
      <c r="AP18" s="67"/>
      <c r="AQ18" s="42">
        <v>8</v>
      </c>
      <c r="AR18" s="41">
        <v>8</v>
      </c>
      <c r="AS18" s="42">
        <v>9</v>
      </c>
      <c r="AT18" s="42"/>
      <c r="AU18" s="272">
        <f t="shared" si="6"/>
        <v>9</v>
      </c>
      <c r="AV18" s="67"/>
      <c r="AW18" s="42">
        <v>7</v>
      </c>
      <c r="AX18" s="42">
        <v>7</v>
      </c>
      <c r="AY18" s="41">
        <v>8</v>
      </c>
      <c r="AZ18" s="42">
        <v>7</v>
      </c>
      <c r="BA18" s="42"/>
      <c r="BB18" s="272">
        <f t="shared" si="7"/>
        <v>7</v>
      </c>
      <c r="BC18" s="67"/>
      <c r="BD18" s="42">
        <v>8</v>
      </c>
      <c r="BE18" s="41">
        <v>8</v>
      </c>
      <c r="BF18" s="41">
        <v>8</v>
      </c>
      <c r="BG18" s="42">
        <v>8</v>
      </c>
      <c r="BH18" s="42"/>
      <c r="BI18" s="272">
        <f t="shared" si="8"/>
        <v>8</v>
      </c>
      <c r="BJ18" s="66"/>
      <c r="BK18" s="42">
        <v>7</v>
      </c>
      <c r="BL18" s="41">
        <v>7</v>
      </c>
      <c r="BM18" s="41">
        <v>7</v>
      </c>
      <c r="BN18" s="42">
        <v>7</v>
      </c>
      <c r="BO18" s="42"/>
      <c r="BP18" s="272">
        <f t="shared" si="9"/>
        <v>7</v>
      </c>
      <c r="BQ18" s="66"/>
      <c r="BR18" s="275">
        <v>10</v>
      </c>
      <c r="BS18" s="275">
        <f t="shared" si="11"/>
        <v>237</v>
      </c>
      <c r="BT18" s="281">
        <f t="shared" si="12"/>
        <v>7.9</v>
      </c>
      <c r="BU18" s="70"/>
      <c r="BV18" s="69" t="str">
        <f t="shared" si="10"/>
        <v>Kh¸</v>
      </c>
      <c r="BY18">
        <v>237</v>
      </c>
      <c r="BZ18">
        <v>210</v>
      </c>
      <c r="CA18" s="329">
        <f t="shared" si="13"/>
        <v>8.127272727272727</v>
      </c>
      <c r="CB18" s="69" t="str">
        <f t="shared" si="2"/>
        <v>Giái</v>
      </c>
      <c r="CC18" t="s">
        <v>296</v>
      </c>
    </row>
    <row r="19" spans="1:80" ht="15" customHeight="1">
      <c r="A19" s="20">
        <v>14</v>
      </c>
      <c r="B19" s="21">
        <v>14</v>
      </c>
      <c r="C19" s="22" t="s">
        <v>30</v>
      </c>
      <c r="D19" s="324" t="s">
        <v>79</v>
      </c>
      <c r="E19" s="366" t="s">
        <v>311</v>
      </c>
      <c r="F19" s="278">
        <v>8</v>
      </c>
      <c r="G19" s="278">
        <v>8</v>
      </c>
      <c r="H19" s="42">
        <v>8</v>
      </c>
      <c r="I19" s="42">
        <v>8</v>
      </c>
      <c r="J19" s="42">
        <v>6</v>
      </c>
      <c r="K19" s="42"/>
      <c r="L19" s="272">
        <f t="shared" si="0"/>
        <v>7</v>
      </c>
      <c r="M19" s="67"/>
      <c r="N19" s="41">
        <v>8</v>
      </c>
      <c r="O19" s="41">
        <v>6</v>
      </c>
      <c r="P19" s="41">
        <v>8</v>
      </c>
      <c r="Q19" s="42">
        <v>8</v>
      </c>
      <c r="R19" s="42"/>
      <c r="S19" s="272">
        <f t="shared" si="1"/>
        <v>8</v>
      </c>
      <c r="T19" s="67"/>
      <c r="U19" s="42">
        <v>8</v>
      </c>
      <c r="V19" s="42">
        <v>8</v>
      </c>
      <c r="W19" s="41">
        <v>7</v>
      </c>
      <c r="X19" s="42">
        <v>9</v>
      </c>
      <c r="Y19" s="42"/>
      <c r="Z19" s="272">
        <f t="shared" si="3"/>
        <v>9</v>
      </c>
      <c r="AA19" s="67"/>
      <c r="AB19" s="67">
        <v>9</v>
      </c>
      <c r="AC19" s="67">
        <v>9</v>
      </c>
      <c r="AD19" s="67">
        <v>8</v>
      </c>
      <c r="AE19" s="67"/>
      <c r="AF19" s="272">
        <f t="shared" si="4"/>
        <v>8</v>
      </c>
      <c r="AG19" s="169"/>
      <c r="AH19" s="180"/>
      <c r="AI19" s="235"/>
      <c r="AJ19" s="21">
        <v>14</v>
      </c>
      <c r="AK19" s="174">
        <v>8</v>
      </c>
      <c r="AL19" s="67">
        <v>8</v>
      </c>
      <c r="AM19" s="67">
        <v>7</v>
      </c>
      <c r="AN19" s="67"/>
      <c r="AO19" s="272">
        <f t="shared" si="5"/>
        <v>7</v>
      </c>
      <c r="AP19" s="67"/>
      <c r="AQ19" s="42">
        <v>8</v>
      </c>
      <c r="AR19" s="41">
        <v>8</v>
      </c>
      <c r="AS19" s="42">
        <v>9</v>
      </c>
      <c r="AT19" s="42"/>
      <c r="AU19" s="272">
        <f t="shared" si="6"/>
        <v>9</v>
      </c>
      <c r="AV19" s="67"/>
      <c r="AW19" s="42">
        <v>8</v>
      </c>
      <c r="AX19" s="42">
        <v>8</v>
      </c>
      <c r="AY19" s="41">
        <v>7</v>
      </c>
      <c r="AZ19" s="42">
        <v>7</v>
      </c>
      <c r="BA19" s="42"/>
      <c r="BB19" s="272">
        <f t="shared" si="7"/>
        <v>7</v>
      </c>
      <c r="BC19" s="67"/>
      <c r="BD19" s="42">
        <v>9</v>
      </c>
      <c r="BE19" s="41">
        <v>8</v>
      </c>
      <c r="BF19" s="41">
        <v>8</v>
      </c>
      <c r="BG19" s="42">
        <v>8</v>
      </c>
      <c r="BH19" s="42"/>
      <c r="BI19" s="272">
        <f t="shared" si="8"/>
        <v>8</v>
      </c>
      <c r="BJ19" s="66"/>
      <c r="BK19" s="42">
        <v>7</v>
      </c>
      <c r="BL19" s="41">
        <v>7</v>
      </c>
      <c r="BM19" s="41">
        <v>8</v>
      </c>
      <c r="BN19" s="42">
        <v>9</v>
      </c>
      <c r="BO19" s="42"/>
      <c r="BP19" s="272">
        <f t="shared" si="9"/>
        <v>9</v>
      </c>
      <c r="BQ19" s="66"/>
      <c r="BR19" s="275">
        <v>10</v>
      </c>
      <c r="BS19" s="275">
        <f t="shared" si="11"/>
        <v>249</v>
      </c>
      <c r="BT19" s="281">
        <f t="shared" si="12"/>
        <v>8.3</v>
      </c>
      <c r="BU19" s="70"/>
      <c r="BV19" s="69" t="str">
        <f t="shared" si="10"/>
        <v>Giái</v>
      </c>
      <c r="BY19">
        <v>249</v>
      </c>
      <c r="BZ19">
        <v>197</v>
      </c>
      <c r="CA19" s="329">
        <f t="shared" si="13"/>
        <v>8.10909090909091</v>
      </c>
      <c r="CB19" s="69" t="str">
        <f t="shared" si="2"/>
        <v>Giái</v>
      </c>
    </row>
    <row r="20" spans="1:80" ht="15" customHeight="1">
      <c r="A20" s="20">
        <v>15</v>
      </c>
      <c r="B20" s="21">
        <v>15</v>
      </c>
      <c r="C20" s="22" t="s">
        <v>30</v>
      </c>
      <c r="D20" s="324" t="s">
        <v>80</v>
      </c>
      <c r="E20" s="366" t="s">
        <v>312</v>
      </c>
      <c r="F20" s="278">
        <v>8</v>
      </c>
      <c r="G20" s="278">
        <v>8</v>
      </c>
      <c r="H20" s="42">
        <v>8</v>
      </c>
      <c r="I20" s="42">
        <v>8</v>
      </c>
      <c r="J20" s="42">
        <v>7</v>
      </c>
      <c r="K20" s="42"/>
      <c r="L20" s="272">
        <f t="shared" si="0"/>
        <v>7</v>
      </c>
      <c r="M20" s="67"/>
      <c r="N20" s="41">
        <v>7</v>
      </c>
      <c r="O20" s="41">
        <v>6</v>
      </c>
      <c r="P20" s="41">
        <v>6</v>
      </c>
      <c r="Q20" s="42">
        <v>9</v>
      </c>
      <c r="R20" s="42"/>
      <c r="S20" s="272">
        <f t="shared" si="1"/>
        <v>8</v>
      </c>
      <c r="T20" s="67"/>
      <c r="U20" s="42">
        <v>7</v>
      </c>
      <c r="V20" s="42">
        <v>5</v>
      </c>
      <c r="W20" s="41">
        <v>7</v>
      </c>
      <c r="X20" s="42">
        <v>6</v>
      </c>
      <c r="Y20" s="42"/>
      <c r="Z20" s="272">
        <f t="shared" si="3"/>
        <v>6</v>
      </c>
      <c r="AA20" s="67"/>
      <c r="AB20" s="67">
        <v>8</v>
      </c>
      <c r="AC20" s="67">
        <v>9</v>
      </c>
      <c r="AD20" s="67">
        <v>7</v>
      </c>
      <c r="AE20" s="67"/>
      <c r="AF20" s="272">
        <f t="shared" si="4"/>
        <v>7</v>
      </c>
      <c r="AG20" s="169"/>
      <c r="AH20" s="180"/>
      <c r="AI20" s="235"/>
      <c r="AJ20" s="21">
        <v>15</v>
      </c>
      <c r="AK20" s="174">
        <v>9</v>
      </c>
      <c r="AL20" s="67">
        <v>8</v>
      </c>
      <c r="AM20" s="67">
        <v>7</v>
      </c>
      <c r="AN20" s="67"/>
      <c r="AO20" s="272">
        <f t="shared" si="5"/>
        <v>7</v>
      </c>
      <c r="AP20" s="67"/>
      <c r="AQ20" s="42">
        <v>8</v>
      </c>
      <c r="AR20" s="41">
        <v>7</v>
      </c>
      <c r="AS20" s="42">
        <v>9</v>
      </c>
      <c r="AT20" s="42"/>
      <c r="AU20" s="272">
        <f t="shared" si="6"/>
        <v>9</v>
      </c>
      <c r="AV20" s="67"/>
      <c r="AW20" s="42">
        <v>7</v>
      </c>
      <c r="AX20" s="42">
        <v>7</v>
      </c>
      <c r="AY20" s="41">
        <v>8</v>
      </c>
      <c r="AZ20" s="42">
        <v>7</v>
      </c>
      <c r="BA20" s="42"/>
      <c r="BB20" s="272">
        <f t="shared" si="7"/>
        <v>7</v>
      </c>
      <c r="BC20" s="67"/>
      <c r="BD20" s="42">
        <v>7</v>
      </c>
      <c r="BE20" s="41">
        <v>6</v>
      </c>
      <c r="BF20" s="41">
        <v>8</v>
      </c>
      <c r="BG20" s="42">
        <v>8</v>
      </c>
      <c r="BH20" s="42"/>
      <c r="BI20" s="272">
        <f t="shared" si="8"/>
        <v>8</v>
      </c>
      <c r="BJ20" s="66"/>
      <c r="BK20" s="42">
        <v>8</v>
      </c>
      <c r="BL20" s="41">
        <v>7</v>
      </c>
      <c r="BM20" s="41">
        <v>7</v>
      </c>
      <c r="BN20" s="42">
        <v>8</v>
      </c>
      <c r="BO20" s="42"/>
      <c r="BP20" s="272">
        <f t="shared" si="9"/>
        <v>8</v>
      </c>
      <c r="BQ20" s="66"/>
      <c r="BR20" s="275">
        <v>10</v>
      </c>
      <c r="BS20" s="275">
        <f t="shared" si="11"/>
        <v>235</v>
      </c>
      <c r="BT20" s="281">
        <f t="shared" si="12"/>
        <v>7.83</v>
      </c>
      <c r="BU20" s="70"/>
      <c r="BV20" s="69" t="str">
        <f t="shared" si="10"/>
        <v>Kh¸</v>
      </c>
      <c r="BY20">
        <v>235</v>
      </c>
      <c r="BZ20">
        <v>184</v>
      </c>
      <c r="CA20" s="329">
        <f t="shared" si="13"/>
        <v>7.618181818181818</v>
      </c>
      <c r="CB20" s="69" t="str">
        <f t="shared" si="2"/>
        <v>Kh¸</v>
      </c>
    </row>
    <row r="21" spans="1:81" ht="15" customHeight="1">
      <c r="A21" s="20">
        <v>16</v>
      </c>
      <c r="B21" s="21">
        <v>16</v>
      </c>
      <c r="C21" s="22" t="s">
        <v>14</v>
      </c>
      <c r="D21" s="324" t="s">
        <v>37</v>
      </c>
      <c r="E21" s="366" t="s">
        <v>313</v>
      </c>
      <c r="F21" s="278">
        <v>8</v>
      </c>
      <c r="G21" s="278">
        <v>6</v>
      </c>
      <c r="H21" s="42">
        <v>6</v>
      </c>
      <c r="I21" s="42">
        <v>8</v>
      </c>
      <c r="J21" s="42">
        <v>6</v>
      </c>
      <c r="K21" s="42"/>
      <c r="L21" s="272">
        <f t="shared" si="0"/>
        <v>6</v>
      </c>
      <c r="M21" s="67"/>
      <c r="N21" s="41">
        <v>6</v>
      </c>
      <c r="O21" s="41">
        <v>6</v>
      </c>
      <c r="P21" s="41">
        <v>5</v>
      </c>
      <c r="Q21" s="42">
        <v>7</v>
      </c>
      <c r="R21" s="42"/>
      <c r="S21" s="272">
        <f t="shared" si="1"/>
        <v>7</v>
      </c>
      <c r="T21" s="67"/>
      <c r="U21" s="42">
        <v>8</v>
      </c>
      <c r="V21" s="42">
        <v>7</v>
      </c>
      <c r="W21" s="41">
        <v>7</v>
      </c>
      <c r="X21" s="42">
        <v>7</v>
      </c>
      <c r="Y21" s="42"/>
      <c r="Z21" s="272">
        <f t="shared" si="3"/>
        <v>7</v>
      </c>
      <c r="AA21" s="67"/>
      <c r="AB21" s="67">
        <v>7</v>
      </c>
      <c r="AC21" s="67">
        <v>9</v>
      </c>
      <c r="AD21" s="67">
        <v>7</v>
      </c>
      <c r="AE21" s="67"/>
      <c r="AF21" s="272">
        <f t="shared" si="4"/>
        <v>7</v>
      </c>
      <c r="AG21" s="169"/>
      <c r="AH21" s="180"/>
      <c r="AI21" s="235"/>
      <c r="AJ21" s="21">
        <v>16</v>
      </c>
      <c r="AK21" s="174">
        <v>7</v>
      </c>
      <c r="AL21" s="67">
        <v>7</v>
      </c>
      <c r="AM21" s="67">
        <v>5</v>
      </c>
      <c r="AN21" s="67"/>
      <c r="AO21" s="272">
        <f t="shared" si="5"/>
        <v>6</v>
      </c>
      <c r="AP21" s="67"/>
      <c r="AQ21" s="42">
        <v>7</v>
      </c>
      <c r="AR21" s="41">
        <v>8</v>
      </c>
      <c r="AS21" s="42">
        <v>8</v>
      </c>
      <c r="AT21" s="42"/>
      <c r="AU21" s="272">
        <f t="shared" si="6"/>
        <v>8</v>
      </c>
      <c r="AV21" s="67"/>
      <c r="AW21" s="42">
        <v>8</v>
      </c>
      <c r="AX21" s="42">
        <v>7</v>
      </c>
      <c r="AY21" s="41">
        <v>7</v>
      </c>
      <c r="AZ21" s="42">
        <v>7</v>
      </c>
      <c r="BA21" s="42"/>
      <c r="BB21" s="272">
        <f t="shared" si="7"/>
        <v>7</v>
      </c>
      <c r="BC21" s="67"/>
      <c r="BD21" s="42">
        <v>7</v>
      </c>
      <c r="BE21" s="41">
        <v>7</v>
      </c>
      <c r="BF21" s="41">
        <v>8</v>
      </c>
      <c r="BG21" s="42">
        <v>8</v>
      </c>
      <c r="BH21" s="42"/>
      <c r="BI21" s="272">
        <f t="shared" si="8"/>
        <v>8</v>
      </c>
      <c r="BJ21" s="66"/>
      <c r="BK21" s="42">
        <v>7</v>
      </c>
      <c r="BL21" s="41">
        <v>7</v>
      </c>
      <c r="BM21" s="41">
        <v>9</v>
      </c>
      <c r="BN21" s="42">
        <v>6</v>
      </c>
      <c r="BO21" s="42"/>
      <c r="BP21" s="272">
        <f t="shared" si="9"/>
        <v>7</v>
      </c>
      <c r="BQ21" s="66"/>
      <c r="BR21" s="275">
        <v>10</v>
      </c>
      <c r="BS21" s="275">
        <f t="shared" si="11"/>
        <v>224</v>
      </c>
      <c r="BT21" s="281">
        <f t="shared" si="12"/>
        <v>7.47</v>
      </c>
      <c r="BU21" s="70"/>
      <c r="BV21" s="69" t="str">
        <f t="shared" si="10"/>
        <v>Kh¸</v>
      </c>
      <c r="BY21">
        <v>224</v>
      </c>
      <c r="BZ21">
        <v>175</v>
      </c>
      <c r="CA21" s="329">
        <f t="shared" si="13"/>
        <v>7.254545454545455</v>
      </c>
      <c r="CB21" s="69" t="str">
        <f t="shared" si="2"/>
        <v>Kh¸</v>
      </c>
      <c r="CC21" t="s">
        <v>296</v>
      </c>
    </row>
    <row r="22" spans="1:80" ht="15" customHeight="1">
      <c r="A22" s="20">
        <v>17</v>
      </c>
      <c r="B22" s="21">
        <v>17</v>
      </c>
      <c r="C22" s="22" t="s">
        <v>30</v>
      </c>
      <c r="D22" s="324" t="s">
        <v>37</v>
      </c>
      <c r="E22" s="366" t="s">
        <v>314</v>
      </c>
      <c r="F22" s="278">
        <v>8</v>
      </c>
      <c r="G22" s="278">
        <v>8</v>
      </c>
      <c r="H22" s="42">
        <v>7</v>
      </c>
      <c r="I22" s="42">
        <v>8</v>
      </c>
      <c r="J22" s="42">
        <v>8</v>
      </c>
      <c r="K22" s="42"/>
      <c r="L22" s="272">
        <f t="shared" si="0"/>
        <v>8</v>
      </c>
      <c r="M22" s="67"/>
      <c r="N22" s="41">
        <v>6</v>
      </c>
      <c r="O22" s="41">
        <v>6</v>
      </c>
      <c r="P22" s="41">
        <v>8</v>
      </c>
      <c r="Q22" s="42">
        <v>6</v>
      </c>
      <c r="R22" s="42"/>
      <c r="S22" s="272">
        <f t="shared" si="1"/>
        <v>6</v>
      </c>
      <c r="T22" s="67"/>
      <c r="U22" s="42">
        <v>6</v>
      </c>
      <c r="V22" s="42">
        <v>5</v>
      </c>
      <c r="W22" s="41">
        <v>7</v>
      </c>
      <c r="X22" s="42">
        <v>6</v>
      </c>
      <c r="Y22" s="42"/>
      <c r="Z22" s="272">
        <f t="shared" si="3"/>
        <v>6</v>
      </c>
      <c r="AA22" s="67"/>
      <c r="AB22" s="67">
        <v>8</v>
      </c>
      <c r="AC22" s="67">
        <v>8</v>
      </c>
      <c r="AD22" s="67">
        <v>7</v>
      </c>
      <c r="AE22" s="67"/>
      <c r="AF22" s="272">
        <f t="shared" si="4"/>
        <v>7</v>
      </c>
      <c r="AG22" s="169"/>
      <c r="AH22" s="180"/>
      <c r="AI22" s="235"/>
      <c r="AJ22" s="21">
        <v>17</v>
      </c>
      <c r="AK22" s="174">
        <v>9</v>
      </c>
      <c r="AL22" s="67">
        <v>8</v>
      </c>
      <c r="AM22" s="67">
        <v>7</v>
      </c>
      <c r="AN22" s="67"/>
      <c r="AO22" s="272">
        <f t="shared" si="5"/>
        <v>7</v>
      </c>
      <c r="AP22" s="67"/>
      <c r="AQ22" s="42">
        <v>7</v>
      </c>
      <c r="AR22" s="41">
        <v>8</v>
      </c>
      <c r="AS22" s="42">
        <v>8</v>
      </c>
      <c r="AT22" s="42"/>
      <c r="AU22" s="272">
        <f t="shared" si="6"/>
        <v>8</v>
      </c>
      <c r="AV22" s="67"/>
      <c r="AW22" s="42">
        <v>7</v>
      </c>
      <c r="AX22" s="42">
        <v>6</v>
      </c>
      <c r="AY22" s="41">
        <v>7</v>
      </c>
      <c r="AZ22" s="42">
        <v>7</v>
      </c>
      <c r="BA22" s="42"/>
      <c r="BB22" s="272">
        <f t="shared" si="7"/>
        <v>7</v>
      </c>
      <c r="BC22" s="67"/>
      <c r="BD22" s="42">
        <v>8</v>
      </c>
      <c r="BE22" s="41">
        <v>7</v>
      </c>
      <c r="BF22" s="41">
        <v>8</v>
      </c>
      <c r="BG22" s="42">
        <v>9</v>
      </c>
      <c r="BH22" s="42"/>
      <c r="BI22" s="272">
        <f t="shared" si="8"/>
        <v>9</v>
      </c>
      <c r="BJ22" s="66"/>
      <c r="BK22" s="42">
        <v>6</v>
      </c>
      <c r="BL22" s="41">
        <v>7</v>
      </c>
      <c r="BM22" s="41">
        <v>8</v>
      </c>
      <c r="BN22" s="42">
        <v>8</v>
      </c>
      <c r="BO22" s="42"/>
      <c r="BP22" s="272">
        <f t="shared" si="9"/>
        <v>8</v>
      </c>
      <c r="BQ22" s="66"/>
      <c r="BR22" s="275">
        <v>10</v>
      </c>
      <c r="BS22" s="275">
        <f t="shared" si="11"/>
        <v>234</v>
      </c>
      <c r="BT22" s="281">
        <f t="shared" si="12"/>
        <v>7.8</v>
      </c>
      <c r="BU22" s="70"/>
      <c r="BV22" s="69" t="str">
        <f t="shared" si="10"/>
        <v>Kh¸</v>
      </c>
      <c r="BY22">
        <v>234</v>
      </c>
      <c r="BZ22">
        <v>178</v>
      </c>
      <c r="CA22" s="329">
        <f t="shared" si="13"/>
        <v>7.490909090909091</v>
      </c>
      <c r="CB22" s="69" t="str">
        <f t="shared" si="2"/>
        <v>Kh¸</v>
      </c>
    </row>
    <row r="23" spans="1:80" ht="15" customHeight="1">
      <c r="A23" s="20">
        <v>18</v>
      </c>
      <c r="B23" s="21">
        <v>18</v>
      </c>
      <c r="C23" s="22" t="s">
        <v>165</v>
      </c>
      <c r="D23" s="324" t="s">
        <v>12</v>
      </c>
      <c r="E23" s="366" t="s">
        <v>315</v>
      </c>
      <c r="F23" s="278">
        <v>8</v>
      </c>
      <c r="G23" s="278">
        <v>7</v>
      </c>
      <c r="H23" s="42">
        <v>7</v>
      </c>
      <c r="I23" s="42">
        <v>7</v>
      </c>
      <c r="J23" s="42">
        <v>5</v>
      </c>
      <c r="K23" s="42"/>
      <c r="L23" s="272">
        <f t="shared" si="0"/>
        <v>6</v>
      </c>
      <c r="M23" s="67"/>
      <c r="N23" s="41">
        <v>8</v>
      </c>
      <c r="O23" s="41">
        <v>7</v>
      </c>
      <c r="P23" s="41">
        <v>7</v>
      </c>
      <c r="Q23" s="42">
        <v>9</v>
      </c>
      <c r="R23" s="42"/>
      <c r="S23" s="272">
        <f t="shared" si="1"/>
        <v>9</v>
      </c>
      <c r="T23" s="67"/>
      <c r="U23" s="42">
        <v>8</v>
      </c>
      <c r="V23" s="42">
        <v>5</v>
      </c>
      <c r="W23" s="41">
        <v>7</v>
      </c>
      <c r="X23" s="42">
        <v>7</v>
      </c>
      <c r="Y23" s="42"/>
      <c r="Z23" s="272">
        <f t="shared" si="3"/>
        <v>7</v>
      </c>
      <c r="AA23" s="67"/>
      <c r="AB23" s="67">
        <v>8</v>
      </c>
      <c r="AC23" s="67">
        <v>8</v>
      </c>
      <c r="AD23" s="67">
        <v>9</v>
      </c>
      <c r="AE23" s="67"/>
      <c r="AF23" s="272">
        <f t="shared" si="4"/>
        <v>9</v>
      </c>
      <c r="AG23" s="169"/>
      <c r="AH23" s="180"/>
      <c r="AI23" s="235"/>
      <c r="AJ23" s="21">
        <v>18</v>
      </c>
      <c r="AK23" s="174">
        <v>7</v>
      </c>
      <c r="AL23" s="67">
        <v>7</v>
      </c>
      <c r="AM23" s="67">
        <v>7</v>
      </c>
      <c r="AN23" s="67"/>
      <c r="AO23" s="272">
        <f t="shared" si="5"/>
        <v>7</v>
      </c>
      <c r="AP23" s="67"/>
      <c r="AQ23" s="42">
        <v>8</v>
      </c>
      <c r="AR23" s="41">
        <v>8</v>
      </c>
      <c r="AS23" s="42">
        <v>9</v>
      </c>
      <c r="AT23" s="42"/>
      <c r="AU23" s="272">
        <f t="shared" si="6"/>
        <v>9</v>
      </c>
      <c r="AV23" s="67"/>
      <c r="AW23" s="42">
        <v>7</v>
      </c>
      <c r="AX23" s="42">
        <v>7</v>
      </c>
      <c r="AY23" s="41">
        <v>7</v>
      </c>
      <c r="AZ23" s="42">
        <v>6</v>
      </c>
      <c r="BA23" s="42"/>
      <c r="BB23" s="272">
        <f t="shared" si="7"/>
        <v>6</v>
      </c>
      <c r="BC23" s="67"/>
      <c r="BD23" s="42">
        <v>7</v>
      </c>
      <c r="BE23" s="41">
        <v>7</v>
      </c>
      <c r="BF23" s="41">
        <v>8</v>
      </c>
      <c r="BG23" s="42">
        <v>7</v>
      </c>
      <c r="BH23" s="42"/>
      <c r="BI23" s="272">
        <f t="shared" si="8"/>
        <v>7</v>
      </c>
      <c r="BJ23" s="66"/>
      <c r="BK23" s="42">
        <v>6</v>
      </c>
      <c r="BL23" s="41">
        <v>8</v>
      </c>
      <c r="BM23" s="41">
        <v>7</v>
      </c>
      <c r="BN23" s="42">
        <v>7</v>
      </c>
      <c r="BO23" s="42"/>
      <c r="BP23" s="272">
        <f t="shared" si="9"/>
        <v>7</v>
      </c>
      <c r="BQ23" s="66"/>
      <c r="BR23" s="275">
        <v>10</v>
      </c>
      <c r="BS23" s="275">
        <f t="shared" si="11"/>
        <v>232</v>
      </c>
      <c r="BT23" s="281">
        <f t="shared" si="12"/>
        <v>7.73</v>
      </c>
      <c r="BU23" s="70"/>
      <c r="BV23" s="69" t="str">
        <f t="shared" si="10"/>
        <v>Kh¸</v>
      </c>
      <c r="BY23">
        <v>232</v>
      </c>
      <c r="BZ23">
        <v>187</v>
      </c>
      <c r="CA23" s="329">
        <f>(BY23+BZ23)/55</f>
        <v>7.618181818181818</v>
      </c>
      <c r="CB23" s="69" t="str">
        <f t="shared" si="2"/>
        <v>Kh¸</v>
      </c>
    </row>
    <row r="24" spans="1:81" ht="15" customHeight="1">
      <c r="A24" s="20">
        <v>19</v>
      </c>
      <c r="B24" s="21">
        <v>19</v>
      </c>
      <c r="C24" s="22" t="s">
        <v>26</v>
      </c>
      <c r="D24" s="324" t="s">
        <v>82</v>
      </c>
      <c r="E24" s="366" t="s">
        <v>316</v>
      </c>
      <c r="F24" s="278">
        <v>8</v>
      </c>
      <c r="G24" s="278">
        <v>8</v>
      </c>
      <c r="H24" s="42">
        <v>7</v>
      </c>
      <c r="I24" s="42">
        <v>7</v>
      </c>
      <c r="J24" s="42">
        <v>5</v>
      </c>
      <c r="K24" s="42"/>
      <c r="L24" s="272">
        <f t="shared" si="0"/>
        <v>6</v>
      </c>
      <c r="M24" s="67"/>
      <c r="N24" s="41">
        <v>5</v>
      </c>
      <c r="O24" s="41">
        <v>5</v>
      </c>
      <c r="P24" s="41">
        <v>5</v>
      </c>
      <c r="Q24" s="42">
        <v>7</v>
      </c>
      <c r="R24" s="42"/>
      <c r="S24" s="272">
        <f t="shared" si="1"/>
        <v>6</v>
      </c>
      <c r="T24" s="67"/>
      <c r="U24" s="42">
        <v>6</v>
      </c>
      <c r="V24" s="42">
        <v>6</v>
      </c>
      <c r="W24" s="41">
        <v>6</v>
      </c>
      <c r="X24" s="42">
        <v>6</v>
      </c>
      <c r="Y24" s="42"/>
      <c r="Z24" s="272">
        <f t="shared" si="3"/>
        <v>6</v>
      </c>
      <c r="AA24" s="67"/>
      <c r="AB24" s="67">
        <v>7</v>
      </c>
      <c r="AC24" s="67">
        <v>8</v>
      </c>
      <c r="AD24" s="67">
        <v>8</v>
      </c>
      <c r="AE24" s="67"/>
      <c r="AF24" s="272">
        <f t="shared" si="4"/>
        <v>8</v>
      </c>
      <c r="AG24" s="169"/>
      <c r="AH24" s="180"/>
      <c r="AI24" s="235"/>
      <c r="AJ24" s="21">
        <v>19</v>
      </c>
      <c r="AK24" s="174">
        <v>7</v>
      </c>
      <c r="AL24" s="67">
        <v>7</v>
      </c>
      <c r="AM24" s="67">
        <v>6</v>
      </c>
      <c r="AN24" s="67"/>
      <c r="AO24" s="272">
        <f t="shared" si="5"/>
        <v>6</v>
      </c>
      <c r="AP24" s="67"/>
      <c r="AQ24" s="42">
        <v>8</v>
      </c>
      <c r="AR24" s="41">
        <v>7</v>
      </c>
      <c r="AS24" s="42">
        <v>7</v>
      </c>
      <c r="AT24" s="42"/>
      <c r="AU24" s="272">
        <f t="shared" si="6"/>
        <v>7</v>
      </c>
      <c r="AV24" s="67"/>
      <c r="AW24" s="42">
        <v>7</v>
      </c>
      <c r="AX24" s="42">
        <v>6</v>
      </c>
      <c r="AY24" s="41">
        <v>8</v>
      </c>
      <c r="AZ24" s="42">
        <v>7</v>
      </c>
      <c r="BA24" s="42"/>
      <c r="BB24" s="272">
        <f t="shared" si="7"/>
        <v>7</v>
      </c>
      <c r="BC24" s="67"/>
      <c r="BD24" s="42">
        <v>7</v>
      </c>
      <c r="BE24" s="41">
        <v>7</v>
      </c>
      <c r="BF24" s="41">
        <v>8</v>
      </c>
      <c r="BG24" s="42">
        <v>8</v>
      </c>
      <c r="BH24" s="42"/>
      <c r="BI24" s="272">
        <f t="shared" si="8"/>
        <v>8</v>
      </c>
      <c r="BJ24" s="66"/>
      <c r="BK24" s="42">
        <v>7</v>
      </c>
      <c r="BL24" s="41">
        <v>7</v>
      </c>
      <c r="BM24" s="41">
        <v>7</v>
      </c>
      <c r="BN24" s="42">
        <v>6</v>
      </c>
      <c r="BO24" s="42"/>
      <c r="BP24" s="272">
        <f t="shared" si="9"/>
        <v>6</v>
      </c>
      <c r="BQ24" s="66"/>
      <c r="BR24" s="275">
        <v>10</v>
      </c>
      <c r="BS24" s="275">
        <f t="shared" si="11"/>
        <v>215</v>
      </c>
      <c r="BT24" s="281">
        <f t="shared" si="12"/>
        <v>7.17</v>
      </c>
      <c r="BU24" s="70"/>
      <c r="BV24" s="69" t="str">
        <f t="shared" si="10"/>
        <v>Kh¸</v>
      </c>
      <c r="BY24">
        <v>215</v>
      </c>
      <c r="BZ24">
        <v>181</v>
      </c>
      <c r="CA24" s="329">
        <f t="shared" si="13"/>
        <v>7.2</v>
      </c>
      <c r="CB24" s="69" t="str">
        <f t="shared" si="2"/>
        <v>Kh¸</v>
      </c>
      <c r="CC24" t="s">
        <v>296</v>
      </c>
    </row>
    <row r="25" spans="1:80" ht="15" customHeight="1">
      <c r="A25" s="20">
        <v>20</v>
      </c>
      <c r="B25" s="21">
        <v>20</v>
      </c>
      <c r="C25" s="22" t="s">
        <v>26</v>
      </c>
      <c r="D25" s="324" t="s">
        <v>83</v>
      </c>
      <c r="E25" s="366" t="s">
        <v>317</v>
      </c>
      <c r="F25" s="278">
        <v>8</v>
      </c>
      <c r="G25" s="278">
        <v>8</v>
      </c>
      <c r="H25" s="42">
        <v>8</v>
      </c>
      <c r="I25" s="42">
        <v>7</v>
      </c>
      <c r="J25" s="42">
        <v>6</v>
      </c>
      <c r="K25" s="42"/>
      <c r="L25" s="272">
        <f t="shared" si="0"/>
        <v>7</v>
      </c>
      <c r="M25" s="67"/>
      <c r="N25" s="41">
        <v>7</v>
      </c>
      <c r="O25" s="41">
        <v>6</v>
      </c>
      <c r="P25" s="41">
        <v>8</v>
      </c>
      <c r="Q25" s="42">
        <v>8</v>
      </c>
      <c r="R25" s="42"/>
      <c r="S25" s="272">
        <f t="shared" si="1"/>
        <v>8</v>
      </c>
      <c r="T25" s="67"/>
      <c r="U25" s="42">
        <v>6</v>
      </c>
      <c r="V25" s="42">
        <v>8</v>
      </c>
      <c r="W25" s="41">
        <v>7</v>
      </c>
      <c r="X25" s="42">
        <v>7</v>
      </c>
      <c r="Y25" s="42"/>
      <c r="Z25" s="272">
        <f t="shared" si="3"/>
        <v>7</v>
      </c>
      <c r="AA25" s="67"/>
      <c r="AB25" s="67">
        <v>8</v>
      </c>
      <c r="AC25" s="67">
        <v>8</v>
      </c>
      <c r="AD25" s="67">
        <v>8</v>
      </c>
      <c r="AE25" s="67"/>
      <c r="AF25" s="272">
        <f t="shared" si="4"/>
        <v>8</v>
      </c>
      <c r="AG25" s="169"/>
      <c r="AH25" s="180"/>
      <c r="AI25" s="235"/>
      <c r="AJ25" s="21">
        <v>20</v>
      </c>
      <c r="AK25" s="174">
        <v>9</v>
      </c>
      <c r="AL25" s="67">
        <v>7</v>
      </c>
      <c r="AM25" s="67">
        <v>7</v>
      </c>
      <c r="AN25" s="67"/>
      <c r="AO25" s="272">
        <f t="shared" si="5"/>
        <v>7</v>
      </c>
      <c r="AP25" s="67"/>
      <c r="AQ25" s="42">
        <v>7</v>
      </c>
      <c r="AR25" s="41">
        <v>8</v>
      </c>
      <c r="AS25" s="42">
        <v>8</v>
      </c>
      <c r="AT25" s="42"/>
      <c r="AU25" s="272">
        <f t="shared" si="6"/>
        <v>8</v>
      </c>
      <c r="AV25" s="67"/>
      <c r="AW25" s="42">
        <v>7</v>
      </c>
      <c r="AX25" s="42">
        <v>7</v>
      </c>
      <c r="AY25" s="41">
        <v>6</v>
      </c>
      <c r="AZ25" s="42">
        <v>7</v>
      </c>
      <c r="BA25" s="42"/>
      <c r="BB25" s="272">
        <f t="shared" si="7"/>
        <v>7</v>
      </c>
      <c r="BC25" s="67"/>
      <c r="BD25" s="42">
        <v>8</v>
      </c>
      <c r="BE25" s="41">
        <v>8</v>
      </c>
      <c r="BF25" s="41">
        <v>8</v>
      </c>
      <c r="BG25" s="42">
        <v>8</v>
      </c>
      <c r="BH25" s="42"/>
      <c r="BI25" s="272">
        <f t="shared" si="8"/>
        <v>8</v>
      </c>
      <c r="BJ25" s="66"/>
      <c r="BK25" s="42">
        <v>5</v>
      </c>
      <c r="BL25" s="41">
        <v>8</v>
      </c>
      <c r="BM25" s="41">
        <v>7</v>
      </c>
      <c r="BN25" s="42">
        <v>7</v>
      </c>
      <c r="BO25" s="42"/>
      <c r="BP25" s="272">
        <f t="shared" si="9"/>
        <v>7</v>
      </c>
      <c r="BQ25" s="66"/>
      <c r="BR25" s="275">
        <v>10</v>
      </c>
      <c r="BS25" s="275">
        <f t="shared" si="11"/>
        <v>235</v>
      </c>
      <c r="BT25" s="281">
        <f t="shared" si="12"/>
        <v>7.83</v>
      </c>
      <c r="BU25" s="70"/>
      <c r="BV25" s="69" t="str">
        <f t="shared" si="10"/>
        <v>Kh¸</v>
      </c>
      <c r="BY25">
        <v>235</v>
      </c>
      <c r="BZ25">
        <v>201</v>
      </c>
      <c r="CA25" s="329">
        <f t="shared" si="13"/>
        <v>7.927272727272728</v>
      </c>
      <c r="CB25" s="69" t="str">
        <f t="shared" si="2"/>
        <v>Kh¸</v>
      </c>
    </row>
    <row r="26" spans="1:80" ht="15" customHeight="1">
      <c r="A26" s="20">
        <v>21</v>
      </c>
      <c r="B26" s="21">
        <v>21</v>
      </c>
      <c r="C26" s="22" t="s">
        <v>10</v>
      </c>
      <c r="D26" s="324" t="s">
        <v>84</v>
      </c>
      <c r="E26" s="366" t="s">
        <v>318</v>
      </c>
      <c r="F26" s="278">
        <v>8</v>
      </c>
      <c r="G26" s="278">
        <v>8</v>
      </c>
      <c r="H26" s="42">
        <v>8</v>
      </c>
      <c r="I26" s="42">
        <v>8</v>
      </c>
      <c r="J26" s="42">
        <v>9</v>
      </c>
      <c r="K26" s="42"/>
      <c r="L26" s="272">
        <f t="shared" si="0"/>
        <v>9</v>
      </c>
      <c r="M26" s="67"/>
      <c r="N26" s="41">
        <v>7</v>
      </c>
      <c r="O26" s="41">
        <v>6</v>
      </c>
      <c r="P26" s="41">
        <v>5</v>
      </c>
      <c r="Q26" s="42">
        <v>7</v>
      </c>
      <c r="R26" s="42"/>
      <c r="S26" s="272">
        <f t="shared" si="1"/>
        <v>7</v>
      </c>
      <c r="T26" s="67"/>
      <c r="U26" s="42">
        <v>6</v>
      </c>
      <c r="V26" s="42">
        <v>6</v>
      </c>
      <c r="W26" s="41">
        <v>6</v>
      </c>
      <c r="X26" s="42">
        <v>6</v>
      </c>
      <c r="Y26" s="42"/>
      <c r="Z26" s="272">
        <f t="shared" si="3"/>
        <v>6</v>
      </c>
      <c r="AA26" s="67"/>
      <c r="AB26" s="67">
        <v>7</v>
      </c>
      <c r="AC26" s="67">
        <v>8</v>
      </c>
      <c r="AD26" s="67">
        <v>8</v>
      </c>
      <c r="AE26" s="67"/>
      <c r="AF26" s="272">
        <f t="shared" si="4"/>
        <v>8</v>
      </c>
      <c r="AG26" s="169"/>
      <c r="AH26" s="180"/>
      <c r="AI26" s="235"/>
      <c r="AJ26" s="21">
        <v>21</v>
      </c>
      <c r="AK26" s="174">
        <v>8</v>
      </c>
      <c r="AL26" s="67">
        <v>8</v>
      </c>
      <c r="AM26" s="67">
        <v>8</v>
      </c>
      <c r="AN26" s="67"/>
      <c r="AO26" s="272">
        <f t="shared" si="5"/>
        <v>8</v>
      </c>
      <c r="AP26" s="67"/>
      <c r="AQ26" s="42">
        <v>8</v>
      </c>
      <c r="AR26" s="41">
        <v>8</v>
      </c>
      <c r="AS26" s="42">
        <v>9</v>
      </c>
      <c r="AT26" s="42"/>
      <c r="AU26" s="272">
        <f t="shared" si="6"/>
        <v>9</v>
      </c>
      <c r="AV26" s="67"/>
      <c r="AW26" s="42">
        <v>7</v>
      </c>
      <c r="AX26" s="42">
        <v>7</v>
      </c>
      <c r="AY26" s="41">
        <v>7</v>
      </c>
      <c r="AZ26" s="42">
        <v>7</v>
      </c>
      <c r="BA26" s="42"/>
      <c r="BB26" s="272">
        <f t="shared" si="7"/>
        <v>7</v>
      </c>
      <c r="BC26" s="67"/>
      <c r="BD26" s="42">
        <v>7</v>
      </c>
      <c r="BE26" s="41">
        <v>7</v>
      </c>
      <c r="BF26" s="41">
        <v>8</v>
      </c>
      <c r="BG26" s="42">
        <v>9</v>
      </c>
      <c r="BH26" s="42"/>
      <c r="BI26" s="272">
        <f t="shared" si="8"/>
        <v>9</v>
      </c>
      <c r="BJ26" s="66"/>
      <c r="BK26" s="42">
        <v>5</v>
      </c>
      <c r="BL26" s="41">
        <v>7</v>
      </c>
      <c r="BM26" s="41">
        <v>7</v>
      </c>
      <c r="BN26" s="42">
        <v>6</v>
      </c>
      <c r="BO26" s="42"/>
      <c r="BP26" s="272">
        <f t="shared" si="9"/>
        <v>6</v>
      </c>
      <c r="BQ26" s="66"/>
      <c r="BR26" s="275">
        <v>10</v>
      </c>
      <c r="BS26" s="275">
        <f t="shared" si="11"/>
        <v>241</v>
      </c>
      <c r="BT26" s="281">
        <f t="shared" si="12"/>
        <v>8.03</v>
      </c>
      <c r="BU26" s="70"/>
      <c r="BV26" s="69" t="str">
        <f t="shared" si="10"/>
        <v>Giái</v>
      </c>
      <c r="BY26">
        <v>241</v>
      </c>
      <c r="BZ26">
        <v>188</v>
      </c>
      <c r="CA26" s="329">
        <f t="shared" si="13"/>
        <v>7.8</v>
      </c>
      <c r="CB26" s="69" t="str">
        <f t="shared" si="2"/>
        <v>Kh¸</v>
      </c>
    </row>
    <row r="27" spans="1:80" ht="15" customHeight="1">
      <c r="A27" s="20">
        <v>22</v>
      </c>
      <c r="B27" s="21">
        <v>22</v>
      </c>
      <c r="C27" s="22" t="s">
        <v>13</v>
      </c>
      <c r="D27" s="324" t="s">
        <v>27</v>
      </c>
      <c r="E27" s="366" t="s">
        <v>319</v>
      </c>
      <c r="F27" s="278">
        <v>8</v>
      </c>
      <c r="G27" s="278">
        <v>8</v>
      </c>
      <c r="H27" s="42">
        <v>7</v>
      </c>
      <c r="I27" s="42">
        <v>7</v>
      </c>
      <c r="J27" s="42">
        <v>9</v>
      </c>
      <c r="K27" s="42"/>
      <c r="L27" s="272">
        <f t="shared" si="0"/>
        <v>9</v>
      </c>
      <c r="M27" s="67"/>
      <c r="N27" s="41">
        <v>9</v>
      </c>
      <c r="O27" s="41">
        <v>6</v>
      </c>
      <c r="P27" s="41">
        <v>8</v>
      </c>
      <c r="Q27" s="42">
        <v>7</v>
      </c>
      <c r="R27" s="42"/>
      <c r="S27" s="272">
        <f t="shared" si="1"/>
        <v>7</v>
      </c>
      <c r="T27" s="67"/>
      <c r="U27" s="42">
        <v>8</v>
      </c>
      <c r="V27" s="42">
        <v>7</v>
      </c>
      <c r="W27" s="41">
        <v>7</v>
      </c>
      <c r="X27" s="42">
        <v>8</v>
      </c>
      <c r="Y27" s="42"/>
      <c r="Z27" s="272">
        <f t="shared" si="3"/>
        <v>8</v>
      </c>
      <c r="AA27" s="67"/>
      <c r="AB27" s="67">
        <v>8</v>
      </c>
      <c r="AC27" s="67">
        <v>8</v>
      </c>
      <c r="AD27" s="67">
        <v>8</v>
      </c>
      <c r="AE27" s="67"/>
      <c r="AF27" s="272">
        <f t="shared" si="4"/>
        <v>8</v>
      </c>
      <c r="AG27" s="169"/>
      <c r="AH27" s="180"/>
      <c r="AI27" s="235"/>
      <c r="AJ27" s="21">
        <v>22</v>
      </c>
      <c r="AK27" s="174">
        <v>8</v>
      </c>
      <c r="AL27" s="67">
        <v>8</v>
      </c>
      <c r="AM27" s="67">
        <v>7</v>
      </c>
      <c r="AN27" s="67"/>
      <c r="AO27" s="272">
        <f t="shared" si="5"/>
        <v>7</v>
      </c>
      <c r="AP27" s="67"/>
      <c r="AQ27" s="42">
        <v>8</v>
      </c>
      <c r="AR27" s="41">
        <v>8</v>
      </c>
      <c r="AS27" s="42">
        <v>9</v>
      </c>
      <c r="AT27" s="42"/>
      <c r="AU27" s="272">
        <f t="shared" si="6"/>
        <v>9</v>
      </c>
      <c r="AV27" s="67"/>
      <c r="AW27" s="42">
        <v>7</v>
      </c>
      <c r="AX27" s="42">
        <v>7</v>
      </c>
      <c r="AY27" s="41">
        <v>7</v>
      </c>
      <c r="AZ27" s="42">
        <v>5</v>
      </c>
      <c r="BA27" s="42"/>
      <c r="BB27" s="272">
        <f t="shared" si="7"/>
        <v>6</v>
      </c>
      <c r="BC27" s="67"/>
      <c r="BD27" s="42">
        <v>7</v>
      </c>
      <c r="BE27" s="41">
        <v>8</v>
      </c>
      <c r="BF27" s="41">
        <v>7</v>
      </c>
      <c r="BG27" s="42">
        <v>8</v>
      </c>
      <c r="BH27" s="42"/>
      <c r="BI27" s="272">
        <f t="shared" si="8"/>
        <v>8</v>
      </c>
      <c r="BJ27" s="66"/>
      <c r="BK27" s="42">
        <v>6</v>
      </c>
      <c r="BL27" s="41">
        <v>7</v>
      </c>
      <c r="BM27" s="41">
        <v>8</v>
      </c>
      <c r="BN27" s="42">
        <v>7</v>
      </c>
      <c r="BO27" s="42"/>
      <c r="BP27" s="272">
        <f t="shared" si="9"/>
        <v>7</v>
      </c>
      <c r="BQ27" s="66"/>
      <c r="BR27" s="275">
        <v>10</v>
      </c>
      <c r="BS27" s="275">
        <f t="shared" si="11"/>
        <v>242</v>
      </c>
      <c r="BT27" s="281">
        <f t="shared" si="12"/>
        <v>8.07</v>
      </c>
      <c r="BU27" s="70"/>
      <c r="BV27" s="69" t="str">
        <f t="shared" si="10"/>
        <v>Giái</v>
      </c>
      <c r="BW27" t="s">
        <v>460</v>
      </c>
      <c r="BY27">
        <v>242</v>
      </c>
      <c r="BZ27">
        <v>203</v>
      </c>
      <c r="CA27" s="329">
        <f t="shared" si="13"/>
        <v>8.090909090909092</v>
      </c>
      <c r="CB27" s="69" t="str">
        <f t="shared" si="2"/>
        <v>Giái</v>
      </c>
    </row>
    <row r="28" spans="1:82" ht="15" customHeight="1">
      <c r="A28" s="20">
        <v>23</v>
      </c>
      <c r="B28" s="21">
        <v>23</v>
      </c>
      <c r="C28" s="22" t="s">
        <v>85</v>
      </c>
      <c r="D28" s="324" t="s">
        <v>27</v>
      </c>
      <c r="E28" s="366" t="s">
        <v>320</v>
      </c>
      <c r="F28" s="278">
        <v>8</v>
      </c>
      <c r="G28" s="278">
        <v>7</v>
      </c>
      <c r="H28" s="42">
        <v>6</v>
      </c>
      <c r="I28" s="42">
        <v>6</v>
      </c>
      <c r="J28" s="42">
        <v>5</v>
      </c>
      <c r="K28" s="42"/>
      <c r="L28" s="272">
        <f t="shared" si="0"/>
        <v>6</v>
      </c>
      <c r="M28" s="67"/>
      <c r="N28" s="41">
        <v>5</v>
      </c>
      <c r="O28" s="41">
        <v>6</v>
      </c>
      <c r="P28" s="41">
        <v>7</v>
      </c>
      <c r="Q28" s="273">
        <v>3</v>
      </c>
      <c r="R28" s="42">
        <v>7</v>
      </c>
      <c r="S28" s="272">
        <f t="shared" si="1"/>
        <v>4</v>
      </c>
      <c r="T28" s="272">
        <f>ROUND(SUM(N28:P28)/3*0.3+R28*0.7,0)</f>
        <v>7</v>
      </c>
      <c r="U28" s="42">
        <v>8</v>
      </c>
      <c r="V28" s="42">
        <v>6</v>
      </c>
      <c r="W28" s="41">
        <v>7</v>
      </c>
      <c r="X28" s="42">
        <v>7</v>
      </c>
      <c r="Y28" s="42"/>
      <c r="Z28" s="272">
        <f t="shared" si="3"/>
        <v>7</v>
      </c>
      <c r="AA28" s="67"/>
      <c r="AB28" s="67">
        <v>8</v>
      </c>
      <c r="AC28" s="67">
        <v>8</v>
      </c>
      <c r="AD28" s="67">
        <v>6</v>
      </c>
      <c r="AE28" s="67"/>
      <c r="AF28" s="272">
        <f t="shared" si="4"/>
        <v>7</v>
      </c>
      <c r="AG28" s="169"/>
      <c r="AH28" s="180"/>
      <c r="AI28" s="235"/>
      <c r="AJ28" s="21">
        <v>23</v>
      </c>
      <c r="AK28" s="174">
        <v>8</v>
      </c>
      <c r="AL28" s="67">
        <v>8</v>
      </c>
      <c r="AM28" s="67">
        <v>6</v>
      </c>
      <c r="AN28" s="67"/>
      <c r="AO28" s="272">
        <f t="shared" si="5"/>
        <v>7</v>
      </c>
      <c r="AP28" s="67"/>
      <c r="AQ28" s="42">
        <v>8</v>
      </c>
      <c r="AR28" s="41">
        <v>8</v>
      </c>
      <c r="AS28" s="42">
        <v>6</v>
      </c>
      <c r="AT28" s="42"/>
      <c r="AU28" s="272">
        <f t="shared" si="6"/>
        <v>7</v>
      </c>
      <c r="AV28" s="67"/>
      <c r="AW28" s="42">
        <v>7</v>
      </c>
      <c r="AX28" s="42">
        <v>7</v>
      </c>
      <c r="AY28" s="41">
        <v>7</v>
      </c>
      <c r="AZ28" s="42">
        <v>7</v>
      </c>
      <c r="BA28" s="42"/>
      <c r="BB28" s="272">
        <f t="shared" si="7"/>
        <v>7</v>
      </c>
      <c r="BC28" s="67"/>
      <c r="BD28" s="42">
        <v>6</v>
      </c>
      <c r="BE28" s="41">
        <v>7</v>
      </c>
      <c r="BF28" s="41">
        <v>8</v>
      </c>
      <c r="BG28" s="42">
        <v>5</v>
      </c>
      <c r="BH28" s="42"/>
      <c r="BI28" s="272">
        <f t="shared" si="8"/>
        <v>6</v>
      </c>
      <c r="BJ28" s="66"/>
      <c r="BK28" s="42">
        <v>6</v>
      </c>
      <c r="BL28" s="41">
        <v>7</v>
      </c>
      <c r="BM28" s="41">
        <v>9</v>
      </c>
      <c r="BN28" s="42">
        <v>7</v>
      </c>
      <c r="BO28" s="42"/>
      <c r="BP28" s="272">
        <f t="shared" si="9"/>
        <v>7</v>
      </c>
      <c r="BQ28" s="66"/>
      <c r="BR28" s="275">
        <v>10</v>
      </c>
      <c r="BS28" s="275">
        <f t="shared" si="11"/>
        <v>218</v>
      </c>
      <c r="BT28" s="281">
        <f t="shared" si="12"/>
        <v>7.27</v>
      </c>
      <c r="BU28" s="70"/>
      <c r="BV28" s="69" t="str">
        <f t="shared" si="10"/>
        <v>Kh¸</v>
      </c>
      <c r="BY28">
        <v>218</v>
      </c>
      <c r="BZ28">
        <v>175</v>
      </c>
      <c r="CA28" s="329">
        <f t="shared" si="13"/>
        <v>7.1454545454545455</v>
      </c>
      <c r="CB28" s="69" t="str">
        <f t="shared" si="2"/>
        <v>Kh¸</v>
      </c>
      <c r="CC28" t="s">
        <v>296</v>
      </c>
      <c r="CD28" t="s">
        <v>296</v>
      </c>
    </row>
    <row r="29" spans="1:80" ht="15" customHeight="1">
      <c r="A29" s="20">
        <v>24</v>
      </c>
      <c r="B29" s="21">
        <v>24</v>
      </c>
      <c r="C29" s="22" t="s">
        <v>19</v>
      </c>
      <c r="D29" s="324" t="s">
        <v>28</v>
      </c>
      <c r="E29" s="366" t="s">
        <v>321</v>
      </c>
      <c r="F29" s="278">
        <v>8</v>
      </c>
      <c r="G29" s="278">
        <v>8</v>
      </c>
      <c r="H29" s="42">
        <v>7</v>
      </c>
      <c r="I29" s="42">
        <v>8</v>
      </c>
      <c r="J29" s="42">
        <v>8</v>
      </c>
      <c r="K29" s="42"/>
      <c r="L29" s="272">
        <f t="shared" si="0"/>
        <v>8</v>
      </c>
      <c r="M29" s="67"/>
      <c r="N29" s="41">
        <v>6</v>
      </c>
      <c r="O29" s="41">
        <v>6</v>
      </c>
      <c r="P29" s="41">
        <v>8</v>
      </c>
      <c r="Q29" s="42">
        <v>8</v>
      </c>
      <c r="R29" s="42"/>
      <c r="S29" s="272">
        <f t="shared" si="1"/>
        <v>8</v>
      </c>
      <c r="T29" s="67"/>
      <c r="U29" s="42">
        <v>8</v>
      </c>
      <c r="V29" s="42">
        <v>9</v>
      </c>
      <c r="W29" s="41">
        <v>8</v>
      </c>
      <c r="X29" s="42">
        <v>7</v>
      </c>
      <c r="Y29" s="42"/>
      <c r="Z29" s="272">
        <f t="shared" si="3"/>
        <v>7</v>
      </c>
      <c r="AA29" s="67"/>
      <c r="AB29" s="67">
        <v>9</v>
      </c>
      <c r="AC29" s="67">
        <v>9</v>
      </c>
      <c r="AD29" s="67">
        <v>9</v>
      </c>
      <c r="AE29" s="67"/>
      <c r="AF29" s="272">
        <f t="shared" si="4"/>
        <v>9</v>
      </c>
      <c r="AG29" s="169"/>
      <c r="AH29" s="180"/>
      <c r="AI29" s="235"/>
      <c r="AJ29" s="21">
        <v>24</v>
      </c>
      <c r="AK29" s="174">
        <v>7</v>
      </c>
      <c r="AL29" s="67">
        <v>7</v>
      </c>
      <c r="AM29" s="67">
        <v>9</v>
      </c>
      <c r="AN29" s="67"/>
      <c r="AO29" s="272">
        <f t="shared" si="5"/>
        <v>8</v>
      </c>
      <c r="AP29" s="67"/>
      <c r="AQ29" s="42">
        <v>8</v>
      </c>
      <c r="AR29" s="41">
        <v>8</v>
      </c>
      <c r="AS29" s="42">
        <v>9</v>
      </c>
      <c r="AT29" s="42"/>
      <c r="AU29" s="272">
        <f t="shared" si="6"/>
        <v>9</v>
      </c>
      <c r="AV29" s="67"/>
      <c r="AW29" s="42">
        <v>8</v>
      </c>
      <c r="AX29" s="42">
        <v>8</v>
      </c>
      <c r="AY29" s="41">
        <v>7</v>
      </c>
      <c r="AZ29" s="42">
        <v>6</v>
      </c>
      <c r="BA29" s="42"/>
      <c r="BB29" s="272">
        <f t="shared" si="7"/>
        <v>7</v>
      </c>
      <c r="BC29" s="67"/>
      <c r="BD29" s="42">
        <v>9</v>
      </c>
      <c r="BE29" s="41">
        <v>9</v>
      </c>
      <c r="BF29" s="41">
        <v>8</v>
      </c>
      <c r="BG29" s="42">
        <v>9</v>
      </c>
      <c r="BH29" s="42"/>
      <c r="BI29" s="272">
        <f t="shared" si="8"/>
        <v>9</v>
      </c>
      <c r="BJ29" s="66"/>
      <c r="BK29" s="42">
        <v>8</v>
      </c>
      <c r="BL29" s="41">
        <v>9</v>
      </c>
      <c r="BM29" s="41">
        <v>7</v>
      </c>
      <c r="BN29" s="42">
        <v>8</v>
      </c>
      <c r="BO29" s="42"/>
      <c r="BP29" s="272">
        <f t="shared" si="9"/>
        <v>8</v>
      </c>
      <c r="BQ29" s="66"/>
      <c r="BR29" s="275">
        <v>10</v>
      </c>
      <c r="BS29" s="275">
        <f t="shared" si="11"/>
        <v>251</v>
      </c>
      <c r="BT29" s="281">
        <f t="shared" si="12"/>
        <v>8.37</v>
      </c>
      <c r="BU29" s="70"/>
      <c r="BV29" s="69" t="str">
        <f t="shared" si="10"/>
        <v>Giái</v>
      </c>
      <c r="BY29">
        <v>251</v>
      </c>
      <c r="BZ29">
        <v>194</v>
      </c>
      <c r="CA29" s="329">
        <f t="shared" si="13"/>
        <v>8.090909090909092</v>
      </c>
      <c r="CB29" s="69" t="str">
        <f t="shared" si="2"/>
        <v>Giái</v>
      </c>
    </row>
    <row r="30" spans="1:80" ht="15" customHeight="1">
      <c r="A30" s="20">
        <v>25</v>
      </c>
      <c r="B30" s="21">
        <v>25</v>
      </c>
      <c r="C30" s="22" t="s">
        <v>11</v>
      </c>
      <c r="D30" s="324" t="s">
        <v>29</v>
      </c>
      <c r="E30" s="366" t="s">
        <v>322</v>
      </c>
      <c r="F30" s="278">
        <v>8</v>
      </c>
      <c r="G30" s="278">
        <v>8</v>
      </c>
      <c r="H30" s="42">
        <v>7</v>
      </c>
      <c r="I30" s="42">
        <v>7</v>
      </c>
      <c r="J30" s="42">
        <v>8</v>
      </c>
      <c r="K30" s="42"/>
      <c r="L30" s="272">
        <f t="shared" si="0"/>
        <v>8</v>
      </c>
      <c r="M30" s="67"/>
      <c r="N30" s="41">
        <v>6</v>
      </c>
      <c r="O30" s="41">
        <v>6</v>
      </c>
      <c r="P30" s="41">
        <v>7</v>
      </c>
      <c r="Q30" s="42">
        <v>8</v>
      </c>
      <c r="R30" s="42"/>
      <c r="S30" s="272">
        <f t="shared" si="1"/>
        <v>8</v>
      </c>
      <c r="T30" s="67"/>
      <c r="U30" s="42">
        <v>8</v>
      </c>
      <c r="V30" s="42">
        <v>9</v>
      </c>
      <c r="W30" s="41">
        <v>9</v>
      </c>
      <c r="X30" s="42">
        <v>9</v>
      </c>
      <c r="Y30" s="42"/>
      <c r="Z30" s="272">
        <f t="shared" si="3"/>
        <v>9</v>
      </c>
      <c r="AA30" s="67"/>
      <c r="AB30" s="67">
        <v>9</v>
      </c>
      <c r="AC30" s="67">
        <v>9</v>
      </c>
      <c r="AD30" s="67">
        <v>9</v>
      </c>
      <c r="AE30" s="67"/>
      <c r="AF30" s="272">
        <f t="shared" si="4"/>
        <v>9</v>
      </c>
      <c r="AG30" s="169"/>
      <c r="AH30" s="180"/>
      <c r="AI30" s="235"/>
      <c r="AJ30" s="21">
        <v>25</v>
      </c>
      <c r="AK30" s="174">
        <v>8</v>
      </c>
      <c r="AL30" s="67">
        <v>8</v>
      </c>
      <c r="AM30" s="67">
        <v>9</v>
      </c>
      <c r="AN30" s="67"/>
      <c r="AO30" s="272">
        <f t="shared" si="5"/>
        <v>9</v>
      </c>
      <c r="AP30" s="67"/>
      <c r="AQ30" s="42">
        <v>8</v>
      </c>
      <c r="AR30" s="41">
        <v>8</v>
      </c>
      <c r="AS30" s="42">
        <v>9</v>
      </c>
      <c r="AT30" s="42"/>
      <c r="AU30" s="272">
        <f t="shared" si="6"/>
        <v>9</v>
      </c>
      <c r="AV30" s="67"/>
      <c r="AW30" s="42">
        <v>7</v>
      </c>
      <c r="AX30" s="42">
        <v>8</v>
      </c>
      <c r="AY30" s="41">
        <v>8</v>
      </c>
      <c r="AZ30" s="42">
        <v>6</v>
      </c>
      <c r="BA30" s="42"/>
      <c r="BB30" s="272">
        <f t="shared" si="7"/>
        <v>7</v>
      </c>
      <c r="BC30" s="67"/>
      <c r="BD30" s="42">
        <v>8</v>
      </c>
      <c r="BE30" s="41">
        <v>8</v>
      </c>
      <c r="BF30" s="41">
        <v>8</v>
      </c>
      <c r="BG30" s="42">
        <v>7</v>
      </c>
      <c r="BH30" s="42"/>
      <c r="BI30" s="272">
        <f t="shared" si="8"/>
        <v>7</v>
      </c>
      <c r="BJ30" s="66"/>
      <c r="BK30" s="42">
        <v>6</v>
      </c>
      <c r="BL30" s="41">
        <v>8</v>
      </c>
      <c r="BM30" s="41">
        <v>9</v>
      </c>
      <c r="BN30" s="42">
        <v>7</v>
      </c>
      <c r="BO30" s="42"/>
      <c r="BP30" s="272">
        <f t="shared" si="9"/>
        <v>7</v>
      </c>
      <c r="BQ30" s="66"/>
      <c r="BR30" s="275">
        <v>10</v>
      </c>
      <c r="BS30" s="275">
        <f t="shared" si="11"/>
        <v>250</v>
      </c>
      <c r="BT30" s="281">
        <f t="shared" si="12"/>
        <v>8.33</v>
      </c>
      <c r="BU30" s="70"/>
      <c r="BV30" s="69" t="str">
        <f t="shared" si="10"/>
        <v>Giái</v>
      </c>
      <c r="BW30" t="s">
        <v>460</v>
      </c>
      <c r="BY30">
        <v>250</v>
      </c>
      <c r="BZ30">
        <v>210</v>
      </c>
      <c r="CA30" s="329">
        <f t="shared" si="13"/>
        <v>8.363636363636363</v>
      </c>
      <c r="CB30" s="69" t="str">
        <f t="shared" si="2"/>
        <v>Giái</v>
      </c>
    </row>
    <row r="31" spans="1:80" ht="15" customHeight="1">
      <c r="A31" s="288">
        <v>26</v>
      </c>
      <c r="B31" s="289">
        <v>26</v>
      </c>
      <c r="C31" s="48" t="s">
        <v>30</v>
      </c>
      <c r="D31" s="325" t="s">
        <v>29</v>
      </c>
      <c r="E31" s="415" t="s">
        <v>323</v>
      </c>
      <c r="F31" s="290">
        <v>8</v>
      </c>
      <c r="G31" s="290">
        <v>7</v>
      </c>
      <c r="H31" s="291">
        <v>8</v>
      </c>
      <c r="I31" s="291">
        <v>8</v>
      </c>
      <c r="J31" s="291">
        <v>7</v>
      </c>
      <c r="K31" s="291"/>
      <c r="L31" s="292">
        <f t="shared" si="0"/>
        <v>7</v>
      </c>
      <c r="M31" s="293"/>
      <c r="N31" s="294">
        <v>6</v>
      </c>
      <c r="O31" s="294">
        <v>6</v>
      </c>
      <c r="P31" s="294">
        <v>8</v>
      </c>
      <c r="Q31" s="291">
        <v>9</v>
      </c>
      <c r="R31" s="291"/>
      <c r="S31" s="292">
        <f t="shared" si="1"/>
        <v>8</v>
      </c>
      <c r="T31" s="293"/>
      <c r="U31" s="291">
        <v>8</v>
      </c>
      <c r="V31" s="291">
        <v>5</v>
      </c>
      <c r="W31" s="294">
        <v>7</v>
      </c>
      <c r="X31" s="291">
        <v>7</v>
      </c>
      <c r="Y31" s="291"/>
      <c r="Z31" s="292">
        <f t="shared" si="3"/>
        <v>7</v>
      </c>
      <c r="AA31" s="293"/>
      <c r="AB31" s="293">
        <v>8</v>
      </c>
      <c r="AC31" s="293">
        <v>9</v>
      </c>
      <c r="AD31" s="293">
        <v>9</v>
      </c>
      <c r="AE31" s="293"/>
      <c r="AF31" s="292">
        <f t="shared" si="4"/>
        <v>9</v>
      </c>
      <c r="AG31" s="295"/>
      <c r="AH31" s="180"/>
      <c r="AI31" s="235"/>
      <c r="AJ31" s="289">
        <v>26</v>
      </c>
      <c r="AK31" s="296">
        <v>8</v>
      </c>
      <c r="AL31" s="293">
        <v>7</v>
      </c>
      <c r="AM31" s="293">
        <v>7</v>
      </c>
      <c r="AN31" s="293"/>
      <c r="AO31" s="292">
        <f t="shared" si="5"/>
        <v>7</v>
      </c>
      <c r="AP31" s="293"/>
      <c r="AQ31" s="291">
        <v>8</v>
      </c>
      <c r="AR31" s="294">
        <v>8</v>
      </c>
      <c r="AS31" s="291">
        <v>8</v>
      </c>
      <c r="AT31" s="291"/>
      <c r="AU31" s="292">
        <f t="shared" si="6"/>
        <v>8</v>
      </c>
      <c r="AV31" s="293"/>
      <c r="AW31" s="291">
        <v>8</v>
      </c>
      <c r="AX31" s="291">
        <v>7</v>
      </c>
      <c r="AY31" s="294">
        <v>7</v>
      </c>
      <c r="AZ31" s="291">
        <v>6</v>
      </c>
      <c r="BA31" s="291"/>
      <c r="BB31" s="292">
        <f t="shared" si="7"/>
        <v>6</v>
      </c>
      <c r="BC31" s="293"/>
      <c r="BD31" s="291">
        <v>8</v>
      </c>
      <c r="BE31" s="294">
        <v>7</v>
      </c>
      <c r="BF31" s="294">
        <v>8</v>
      </c>
      <c r="BG31" s="291">
        <v>8</v>
      </c>
      <c r="BH31" s="291"/>
      <c r="BI31" s="292">
        <f t="shared" si="8"/>
        <v>8</v>
      </c>
      <c r="BJ31" s="297"/>
      <c r="BK31" s="291">
        <v>7</v>
      </c>
      <c r="BL31" s="294">
        <v>8</v>
      </c>
      <c r="BM31" s="294">
        <v>9</v>
      </c>
      <c r="BN31" s="291">
        <v>9</v>
      </c>
      <c r="BO31" s="291"/>
      <c r="BP31" s="292">
        <f t="shared" si="9"/>
        <v>9</v>
      </c>
      <c r="BQ31" s="297"/>
      <c r="BR31" s="298">
        <v>10</v>
      </c>
      <c r="BS31" s="276">
        <f t="shared" si="11"/>
        <v>240</v>
      </c>
      <c r="BT31" s="282">
        <f t="shared" si="12"/>
        <v>8</v>
      </c>
      <c r="BU31" s="299"/>
      <c r="BV31" s="300" t="str">
        <f t="shared" si="10"/>
        <v>Giái</v>
      </c>
      <c r="BY31">
        <v>240</v>
      </c>
      <c r="BZ31">
        <v>192</v>
      </c>
      <c r="CA31" s="329">
        <f>(BY31+BZ31)/55</f>
        <v>7.8545454545454545</v>
      </c>
      <c r="CB31" s="69" t="str">
        <f t="shared" si="2"/>
        <v>Kh¸</v>
      </c>
    </row>
    <row r="32" spans="1:81" s="12" customFormat="1" ht="15" customHeight="1">
      <c r="A32" s="309"/>
      <c r="B32" s="310"/>
      <c r="C32" s="311"/>
      <c r="D32" s="311"/>
      <c r="E32" s="417"/>
      <c r="F32" s="312"/>
      <c r="G32" s="312"/>
      <c r="H32" s="312"/>
      <c r="I32" s="312"/>
      <c r="J32" s="312"/>
      <c r="K32" s="312"/>
      <c r="L32" s="243"/>
      <c r="M32" s="244"/>
      <c r="N32" s="245"/>
      <c r="O32" s="245"/>
      <c r="P32" s="245"/>
      <c r="Q32" s="312"/>
      <c r="R32" s="312"/>
      <c r="S32" s="243"/>
      <c r="T32" s="244"/>
      <c r="U32" s="312"/>
      <c r="V32" s="312"/>
      <c r="W32" s="245"/>
      <c r="X32" s="312"/>
      <c r="Y32" s="312"/>
      <c r="Z32" s="243"/>
      <c r="AA32" s="244"/>
      <c r="AB32" s="244"/>
      <c r="AC32" s="244"/>
      <c r="AD32" s="244"/>
      <c r="AE32" s="244"/>
      <c r="AF32" s="243"/>
      <c r="AG32" s="244"/>
      <c r="AH32" s="235"/>
      <c r="AI32" s="235"/>
      <c r="AJ32" s="310"/>
      <c r="AK32" s="244"/>
      <c r="AL32" s="244"/>
      <c r="AM32" s="244"/>
      <c r="AN32" s="244"/>
      <c r="AO32" s="243"/>
      <c r="AP32" s="244"/>
      <c r="AQ32" s="312"/>
      <c r="AR32" s="245"/>
      <c r="AS32" s="312"/>
      <c r="AT32" s="312"/>
      <c r="AU32" s="243"/>
      <c r="AV32" s="244"/>
      <c r="AW32" s="312"/>
      <c r="AX32" s="312"/>
      <c r="AY32" s="245"/>
      <c r="AZ32" s="312"/>
      <c r="BA32" s="312"/>
      <c r="BB32" s="243"/>
      <c r="BC32" s="244"/>
      <c r="BD32" s="312"/>
      <c r="BE32" s="245"/>
      <c r="BF32" s="245"/>
      <c r="BG32" s="312"/>
      <c r="BH32" s="312"/>
      <c r="BI32" s="243"/>
      <c r="BJ32" s="317"/>
      <c r="BK32" s="312"/>
      <c r="BL32" s="245"/>
      <c r="BM32" s="245"/>
      <c r="BN32" s="312"/>
      <c r="BO32" s="312"/>
      <c r="BP32" s="243"/>
      <c r="BQ32" s="317"/>
      <c r="BR32" s="317"/>
      <c r="BS32" s="317"/>
      <c r="BT32" s="318"/>
      <c r="BU32" s="319"/>
      <c r="BV32" s="252"/>
      <c r="BZ32"/>
      <c r="CA32" s="329"/>
      <c r="CB32" s="69"/>
      <c r="CC32"/>
    </row>
    <row r="33" spans="1:81" s="12" customFormat="1" ht="15" customHeight="1">
      <c r="A33" s="313"/>
      <c r="B33" s="314"/>
      <c r="C33" s="315"/>
      <c r="D33" s="315"/>
      <c r="E33" s="418"/>
      <c r="F33" s="316"/>
      <c r="G33" s="316"/>
      <c r="H33" s="316"/>
      <c r="I33" s="316"/>
      <c r="J33" s="316"/>
      <c r="K33" s="316"/>
      <c r="L33" s="248"/>
      <c r="M33" s="249"/>
      <c r="N33" s="250"/>
      <c r="O33" s="250"/>
      <c r="P33" s="250"/>
      <c r="Q33" s="316"/>
      <c r="R33" s="316"/>
      <c r="S33" s="248"/>
      <c r="T33" s="249"/>
      <c r="U33" s="316"/>
      <c r="V33" s="316"/>
      <c r="W33" s="250"/>
      <c r="X33" s="316"/>
      <c r="Y33" s="316"/>
      <c r="Z33" s="248"/>
      <c r="AA33" s="249"/>
      <c r="AB33" s="249"/>
      <c r="AC33" s="249"/>
      <c r="AD33" s="249"/>
      <c r="AE33" s="249"/>
      <c r="AF33" s="248"/>
      <c r="AG33" s="249"/>
      <c r="AH33" s="235"/>
      <c r="AI33" s="235"/>
      <c r="AJ33" s="314"/>
      <c r="AK33" s="249"/>
      <c r="AL33" s="249"/>
      <c r="AM33" s="249"/>
      <c r="AN33" s="249"/>
      <c r="AO33" s="248"/>
      <c r="AP33" s="249"/>
      <c r="AQ33" s="316"/>
      <c r="AR33" s="250"/>
      <c r="AS33" s="316"/>
      <c r="AT33" s="316"/>
      <c r="AU33" s="248"/>
      <c r="AV33" s="249"/>
      <c r="AW33" s="316"/>
      <c r="AX33" s="316"/>
      <c r="AY33" s="250"/>
      <c r="AZ33" s="316"/>
      <c r="BA33" s="316"/>
      <c r="BB33" s="248"/>
      <c r="BC33" s="249"/>
      <c r="BD33" s="316"/>
      <c r="BE33" s="250"/>
      <c r="BF33" s="250"/>
      <c r="BG33" s="316"/>
      <c r="BH33" s="316"/>
      <c r="BI33" s="248"/>
      <c r="BJ33" s="320"/>
      <c r="BK33" s="316"/>
      <c r="BL33" s="250"/>
      <c r="BM33" s="250"/>
      <c r="BN33" s="316"/>
      <c r="BO33" s="316"/>
      <c r="BP33" s="248"/>
      <c r="BQ33" s="320"/>
      <c r="BR33" s="320"/>
      <c r="BS33" s="320"/>
      <c r="BT33" s="321"/>
      <c r="BU33" s="322"/>
      <c r="BV33" s="253"/>
      <c r="BZ33"/>
      <c r="CA33" s="329"/>
      <c r="CB33" s="69"/>
      <c r="CC33"/>
    </row>
    <row r="34" spans="1:80" ht="15" customHeight="1">
      <c r="A34" s="301">
        <v>27</v>
      </c>
      <c r="B34" s="302">
        <v>27</v>
      </c>
      <c r="C34" s="15" t="s">
        <v>166</v>
      </c>
      <c r="D34" s="326" t="s">
        <v>29</v>
      </c>
      <c r="E34" s="416" t="s">
        <v>324</v>
      </c>
      <c r="F34" s="303">
        <v>8</v>
      </c>
      <c r="G34" s="303">
        <v>8</v>
      </c>
      <c r="H34" s="304">
        <v>7</v>
      </c>
      <c r="I34" s="304">
        <v>8</v>
      </c>
      <c r="J34" s="304">
        <v>5</v>
      </c>
      <c r="K34" s="304"/>
      <c r="L34" s="272">
        <f aca="true" t="shared" si="14" ref="L34:L59">ROUND(SUM(F34:I34)/4*0.3+J34*0.7,0)</f>
        <v>6</v>
      </c>
      <c r="M34" s="59"/>
      <c r="N34" s="63">
        <v>7</v>
      </c>
      <c r="O34" s="63">
        <v>6</v>
      </c>
      <c r="P34" s="63">
        <v>6</v>
      </c>
      <c r="Q34" s="304">
        <v>7</v>
      </c>
      <c r="R34" s="304"/>
      <c r="S34" s="272">
        <f aca="true" t="shared" si="15" ref="S34:S59">ROUND(SUM(N34:P34)/3*0.3+Q34*0.7,0)</f>
        <v>7</v>
      </c>
      <c r="T34" s="59"/>
      <c r="U34" s="304">
        <v>9</v>
      </c>
      <c r="V34" s="304">
        <v>9</v>
      </c>
      <c r="W34" s="63">
        <v>9</v>
      </c>
      <c r="X34" s="304">
        <v>9</v>
      </c>
      <c r="Y34" s="304"/>
      <c r="Z34" s="272">
        <f t="shared" si="3"/>
        <v>9</v>
      </c>
      <c r="AA34" s="59"/>
      <c r="AB34" s="59">
        <v>8</v>
      </c>
      <c r="AC34" s="59">
        <v>9</v>
      </c>
      <c r="AD34" s="59">
        <v>8</v>
      </c>
      <c r="AE34" s="59"/>
      <c r="AF34" s="272">
        <f t="shared" si="4"/>
        <v>8</v>
      </c>
      <c r="AG34" s="284"/>
      <c r="AH34" s="180"/>
      <c r="AI34" s="235"/>
      <c r="AJ34" s="302">
        <v>27</v>
      </c>
      <c r="AK34" s="286">
        <v>8</v>
      </c>
      <c r="AL34" s="59">
        <v>8</v>
      </c>
      <c r="AM34" s="59">
        <v>8</v>
      </c>
      <c r="AN34" s="59"/>
      <c r="AO34" s="272">
        <f t="shared" si="5"/>
        <v>8</v>
      </c>
      <c r="AP34" s="59"/>
      <c r="AQ34" s="304">
        <v>8</v>
      </c>
      <c r="AR34" s="63">
        <v>8</v>
      </c>
      <c r="AS34" s="304">
        <v>9</v>
      </c>
      <c r="AT34" s="304"/>
      <c r="AU34" s="272">
        <f t="shared" si="6"/>
        <v>9</v>
      </c>
      <c r="AV34" s="59"/>
      <c r="AW34" s="304">
        <v>8</v>
      </c>
      <c r="AX34" s="304">
        <v>8</v>
      </c>
      <c r="AY34" s="63">
        <v>8</v>
      </c>
      <c r="AZ34" s="304">
        <v>7</v>
      </c>
      <c r="BA34" s="304"/>
      <c r="BB34" s="272">
        <f t="shared" si="7"/>
        <v>7</v>
      </c>
      <c r="BC34" s="59"/>
      <c r="BD34" s="304">
        <v>8</v>
      </c>
      <c r="BE34" s="63">
        <v>8</v>
      </c>
      <c r="BF34" s="63">
        <v>9</v>
      </c>
      <c r="BG34" s="304">
        <v>8</v>
      </c>
      <c r="BH34" s="304"/>
      <c r="BI34" s="272">
        <f t="shared" si="8"/>
        <v>8</v>
      </c>
      <c r="BJ34" s="50"/>
      <c r="BK34" s="304">
        <v>7</v>
      </c>
      <c r="BL34" s="63">
        <v>7</v>
      </c>
      <c r="BM34" s="63">
        <v>9</v>
      </c>
      <c r="BN34" s="304">
        <v>8</v>
      </c>
      <c r="BO34" s="304"/>
      <c r="BP34" s="272">
        <f t="shared" si="9"/>
        <v>8</v>
      </c>
      <c r="BQ34" s="50"/>
      <c r="BR34" s="305">
        <v>10</v>
      </c>
      <c r="BS34" s="275">
        <f aca="true" t="shared" si="16" ref="BS34:BS59">(MAX(L34:M34)*4+MAX(S34:T34)*3+Z34*3+AF34*2+AO34*2+AU34*2+BB34*3+BI34*3+BP34*3+BR34*5)</f>
        <v>241</v>
      </c>
      <c r="BT34" s="306">
        <f>ROUND(BS34/30,2)</f>
        <v>8.03</v>
      </c>
      <c r="BU34" s="307"/>
      <c r="BV34" s="308" t="str">
        <f t="shared" si="10"/>
        <v>Giái</v>
      </c>
      <c r="BW34" t="s">
        <v>460</v>
      </c>
      <c r="BY34" s="330">
        <v>241</v>
      </c>
      <c r="BZ34">
        <v>201</v>
      </c>
      <c r="CA34" s="329">
        <f>(BY34+BZ34)/55</f>
        <v>8.036363636363637</v>
      </c>
      <c r="CB34" s="69" t="str">
        <f t="shared" si="2"/>
        <v>Giái</v>
      </c>
    </row>
    <row r="35" spans="1:80" ht="15" customHeight="1">
      <c r="A35" s="20">
        <v>28</v>
      </c>
      <c r="B35" s="21">
        <v>28</v>
      </c>
      <c r="C35" s="22" t="s">
        <v>17</v>
      </c>
      <c r="D35" s="324" t="s">
        <v>87</v>
      </c>
      <c r="E35" s="366" t="s">
        <v>325</v>
      </c>
      <c r="F35" s="278">
        <v>8</v>
      </c>
      <c r="G35" s="278">
        <v>8</v>
      </c>
      <c r="H35" s="42">
        <v>8</v>
      </c>
      <c r="I35" s="42">
        <v>7</v>
      </c>
      <c r="J35" s="42">
        <v>6</v>
      </c>
      <c r="K35" s="42"/>
      <c r="L35" s="272">
        <f t="shared" si="14"/>
        <v>7</v>
      </c>
      <c r="M35" s="67"/>
      <c r="N35" s="41">
        <v>6</v>
      </c>
      <c r="O35" s="41">
        <v>6</v>
      </c>
      <c r="P35" s="41">
        <v>7</v>
      </c>
      <c r="Q35" s="42">
        <v>6</v>
      </c>
      <c r="R35" s="42"/>
      <c r="S35" s="272">
        <f t="shared" si="15"/>
        <v>6</v>
      </c>
      <c r="T35" s="67"/>
      <c r="U35" s="42">
        <v>8</v>
      </c>
      <c r="V35" s="42">
        <v>9</v>
      </c>
      <c r="W35" s="41">
        <v>9</v>
      </c>
      <c r="X35" s="42">
        <v>8</v>
      </c>
      <c r="Y35" s="42"/>
      <c r="Z35" s="272">
        <f t="shared" si="3"/>
        <v>8</v>
      </c>
      <c r="AA35" s="67"/>
      <c r="AB35" s="67">
        <v>8</v>
      </c>
      <c r="AC35" s="67">
        <v>9</v>
      </c>
      <c r="AD35" s="67">
        <v>8</v>
      </c>
      <c r="AE35" s="67"/>
      <c r="AF35" s="272">
        <f t="shared" si="4"/>
        <v>8</v>
      </c>
      <c r="AG35" s="169"/>
      <c r="AH35" s="180"/>
      <c r="AI35" s="235"/>
      <c r="AJ35" s="21">
        <v>28</v>
      </c>
      <c r="AK35" s="174">
        <v>7</v>
      </c>
      <c r="AL35" s="67">
        <v>7</v>
      </c>
      <c r="AM35" s="67">
        <v>8</v>
      </c>
      <c r="AN35" s="67"/>
      <c r="AO35" s="272">
        <f t="shared" si="5"/>
        <v>8</v>
      </c>
      <c r="AP35" s="67"/>
      <c r="AQ35" s="42">
        <v>8</v>
      </c>
      <c r="AR35" s="41">
        <v>9</v>
      </c>
      <c r="AS35" s="42">
        <v>9</v>
      </c>
      <c r="AT35" s="42"/>
      <c r="AU35" s="272">
        <f t="shared" si="6"/>
        <v>9</v>
      </c>
      <c r="AV35" s="67"/>
      <c r="AW35" s="42">
        <v>8</v>
      </c>
      <c r="AX35" s="42">
        <v>7</v>
      </c>
      <c r="AY35" s="41">
        <v>7</v>
      </c>
      <c r="AZ35" s="42">
        <v>7</v>
      </c>
      <c r="BA35" s="42"/>
      <c r="BB35" s="272">
        <f t="shared" si="7"/>
        <v>7</v>
      </c>
      <c r="BC35" s="67"/>
      <c r="BD35" s="42">
        <v>8</v>
      </c>
      <c r="BE35" s="41">
        <v>6</v>
      </c>
      <c r="BF35" s="41">
        <v>8</v>
      </c>
      <c r="BG35" s="42">
        <v>8</v>
      </c>
      <c r="BH35" s="42"/>
      <c r="BI35" s="272">
        <f t="shared" si="8"/>
        <v>8</v>
      </c>
      <c r="BJ35" s="66"/>
      <c r="BK35" s="42">
        <v>6</v>
      </c>
      <c r="BL35" s="41">
        <v>7</v>
      </c>
      <c r="BM35" s="41">
        <v>9</v>
      </c>
      <c r="BN35" s="42">
        <v>8</v>
      </c>
      <c r="BO35" s="42"/>
      <c r="BP35" s="272">
        <f t="shared" si="9"/>
        <v>8</v>
      </c>
      <c r="BQ35" s="66"/>
      <c r="BR35" s="275">
        <v>10</v>
      </c>
      <c r="BS35" s="275">
        <f t="shared" si="16"/>
        <v>239</v>
      </c>
      <c r="BT35" s="281">
        <f>ROUND(BS35/30,2)</f>
        <v>7.97</v>
      </c>
      <c r="BU35" s="70"/>
      <c r="BV35" s="69" t="str">
        <f t="shared" si="10"/>
        <v>Kh¸</v>
      </c>
      <c r="BY35" s="330">
        <v>239</v>
      </c>
      <c r="BZ35">
        <v>197</v>
      </c>
      <c r="CA35" s="329">
        <f aca="true" t="shared" si="17" ref="CA35:CA59">(BY35+BZ35)/55</f>
        <v>7.927272727272728</v>
      </c>
      <c r="CB35" s="69" t="str">
        <f t="shared" si="2"/>
        <v>Kh¸</v>
      </c>
    </row>
    <row r="36" spans="1:81" ht="15" customHeight="1">
      <c r="A36" s="20">
        <v>29</v>
      </c>
      <c r="B36" s="21">
        <v>29</v>
      </c>
      <c r="C36" s="22" t="s">
        <v>88</v>
      </c>
      <c r="D36" s="324" t="s">
        <v>16</v>
      </c>
      <c r="E36" s="366" t="s">
        <v>326</v>
      </c>
      <c r="F36" s="278">
        <v>8</v>
      </c>
      <c r="G36" s="278">
        <v>8</v>
      </c>
      <c r="H36" s="42">
        <v>7</v>
      </c>
      <c r="I36" s="42">
        <v>6</v>
      </c>
      <c r="J36" s="42">
        <v>6</v>
      </c>
      <c r="K36" s="42"/>
      <c r="L36" s="272">
        <f t="shared" si="14"/>
        <v>6</v>
      </c>
      <c r="M36" s="67"/>
      <c r="N36" s="41">
        <v>5</v>
      </c>
      <c r="O36" s="41">
        <v>6</v>
      </c>
      <c r="P36" s="41">
        <v>5</v>
      </c>
      <c r="Q36" s="42">
        <v>6</v>
      </c>
      <c r="R36" s="42"/>
      <c r="S36" s="272">
        <f t="shared" si="15"/>
        <v>6</v>
      </c>
      <c r="T36" s="67"/>
      <c r="U36" s="42">
        <v>8</v>
      </c>
      <c r="V36" s="42">
        <v>6</v>
      </c>
      <c r="W36" s="41">
        <v>6</v>
      </c>
      <c r="X36" s="42">
        <v>7</v>
      </c>
      <c r="Y36" s="42"/>
      <c r="Z36" s="272">
        <f t="shared" si="3"/>
        <v>7</v>
      </c>
      <c r="AA36" s="67"/>
      <c r="AB36" s="67">
        <v>8</v>
      </c>
      <c r="AC36" s="67">
        <v>8</v>
      </c>
      <c r="AD36" s="67">
        <v>6</v>
      </c>
      <c r="AE36" s="67"/>
      <c r="AF36" s="272">
        <f t="shared" si="4"/>
        <v>7</v>
      </c>
      <c r="AG36" s="169"/>
      <c r="AH36" s="180"/>
      <c r="AI36" s="235"/>
      <c r="AJ36" s="21">
        <v>29</v>
      </c>
      <c r="AK36" s="174">
        <v>7</v>
      </c>
      <c r="AL36" s="67">
        <v>7</v>
      </c>
      <c r="AM36" s="67">
        <v>7</v>
      </c>
      <c r="AN36" s="67"/>
      <c r="AO36" s="272">
        <f t="shared" si="5"/>
        <v>7</v>
      </c>
      <c r="AP36" s="67"/>
      <c r="AQ36" s="42">
        <v>7</v>
      </c>
      <c r="AR36" s="41">
        <v>7</v>
      </c>
      <c r="AS36" s="42">
        <v>6</v>
      </c>
      <c r="AT36" s="42"/>
      <c r="AU36" s="272">
        <f t="shared" si="6"/>
        <v>6</v>
      </c>
      <c r="AV36" s="67"/>
      <c r="AW36" s="42">
        <v>8</v>
      </c>
      <c r="AX36" s="42">
        <v>7</v>
      </c>
      <c r="AY36" s="41">
        <v>8</v>
      </c>
      <c r="AZ36" s="42">
        <v>6</v>
      </c>
      <c r="BA36" s="42"/>
      <c r="BB36" s="272">
        <f t="shared" si="7"/>
        <v>7</v>
      </c>
      <c r="BC36" s="67"/>
      <c r="BD36" s="42">
        <v>9</v>
      </c>
      <c r="BE36" s="41">
        <v>7</v>
      </c>
      <c r="BF36" s="41">
        <v>8</v>
      </c>
      <c r="BG36" s="42">
        <v>7</v>
      </c>
      <c r="BH36" s="42"/>
      <c r="BI36" s="272">
        <f t="shared" si="8"/>
        <v>7</v>
      </c>
      <c r="BJ36" s="66"/>
      <c r="BK36" s="42">
        <v>6</v>
      </c>
      <c r="BL36" s="41">
        <v>7</v>
      </c>
      <c r="BM36" s="41">
        <v>8</v>
      </c>
      <c r="BN36" s="42">
        <v>8</v>
      </c>
      <c r="BO36" s="42"/>
      <c r="BP36" s="272">
        <f t="shared" si="9"/>
        <v>8</v>
      </c>
      <c r="BQ36" s="66"/>
      <c r="BR36" s="275">
        <v>10</v>
      </c>
      <c r="BS36" s="275">
        <f t="shared" si="16"/>
        <v>219</v>
      </c>
      <c r="BT36" s="281">
        <f aca="true" t="shared" si="18" ref="BT36:BT59">ROUND(BS36/30,2)</f>
        <v>7.3</v>
      </c>
      <c r="BU36" s="70"/>
      <c r="BV36" s="69" t="str">
        <f t="shared" si="10"/>
        <v>Kh¸</v>
      </c>
      <c r="BY36" s="330">
        <v>219</v>
      </c>
      <c r="BZ36">
        <v>182</v>
      </c>
      <c r="CA36" s="329">
        <f t="shared" si="17"/>
        <v>7.290909090909091</v>
      </c>
      <c r="CB36" s="69" t="str">
        <f t="shared" si="2"/>
        <v>Kh¸</v>
      </c>
      <c r="CC36" t="s">
        <v>296</v>
      </c>
    </row>
    <row r="37" spans="1:80" ht="15" customHeight="1">
      <c r="A37" s="20">
        <v>30</v>
      </c>
      <c r="B37" s="21">
        <v>30</v>
      </c>
      <c r="C37" s="22" t="s">
        <v>14</v>
      </c>
      <c r="D37" s="324" t="s">
        <v>38</v>
      </c>
      <c r="E37" s="366" t="s">
        <v>327</v>
      </c>
      <c r="F37" s="278">
        <v>8</v>
      </c>
      <c r="G37" s="278">
        <v>7</v>
      </c>
      <c r="H37" s="42">
        <v>7</v>
      </c>
      <c r="I37" s="42">
        <v>7</v>
      </c>
      <c r="J37" s="42">
        <v>8</v>
      </c>
      <c r="K37" s="42"/>
      <c r="L37" s="272">
        <f t="shared" si="14"/>
        <v>8</v>
      </c>
      <c r="M37" s="67"/>
      <c r="N37" s="41">
        <v>5</v>
      </c>
      <c r="O37" s="41">
        <v>6</v>
      </c>
      <c r="P37" s="41">
        <v>5</v>
      </c>
      <c r="Q37" s="42">
        <v>5</v>
      </c>
      <c r="R37" s="42"/>
      <c r="S37" s="272">
        <f t="shared" si="15"/>
        <v>5</v>
      </c>
      <c r="T37" s="67"/>
      <c r="U37" s="42">
        <v>6</v>
      </c>
      <c r="V37" s="42">
        <v>8</v>
      </c>
      <c r="W37" s="41">
        <v>8</v>
      </c>
      <c r="X37" s="42">
        <v>8</v>
      </c>
      <c r="Y37" s="42"/>
      <c r="Z37" s="272">
        <f t="shared" si="3"/>
        <v>8</v>
      </c>
      <c r="AA37" s="67"/>
      <c r="AB37" s="67">
        <v>8</v>
      </c>
      <c r="AC37" s="67">
        <v>9</v>
      </c>
      <c r="AD37" s="67">
        <v>7</v>
      </c>
      <c r="AE37" s="67"/>
      <c r="AF37" s="272">
        <f t="shared" si="4"/>
        <v>7</v>
      </c>
      <c r="AG37" s="169"/>
      <c r="AH37" s="180"/>
      <c r="AI37" s="235"/>
      <c r="AJ37" s="21">
        <v>30</v>
      </c>
      <c r="AK37" s="174">
        <v>7</v>
      </c>
      <c r="AL37" s="67">
        <v>7</v>
      </c>
      <c r="AM37" s="67">
        <v>7</v>
      </c>
      <c r="AN37" s="67"/>
      <c r="AO37" s="272">
        <f t="shared" si="5"/>
        <v>7</v>
      </c>
      <c r="AP37" s="67"/>
      <c r="AQ37" s="42">
        <v>8</v>
      </c>
      <c r="AR37" s="41">
        <v>8</v>
      </c>
      <c r="AS37" s="42">
        <v>7</v>
      </c>
      <c r="AT37" s="42"/>
      <c r="AU37" s="272">
        <f t="shared" si="6"/>
        <v>7</v>
      </c>
      <c r="AV37" s="67"/>
      <c r="AW37" s="42">
        <v>7</v>
      </c>
      <c r="AX37" s="42">
        <v>7</v>
      </c>
      <c r="AY37" s="41">
        <v>7</v>
      </c>
      <c r="AZ37" s="42">
        <v>7</v>
      </c>
      <c r="BA37" s="42"/>
      <c r="BB37" s="272">
        <f t="shared" si="7"/>
        <v>7</v>
      </c>
      <c r="BC37" s="67"/>
      <c r="BD37" s="42">
        <v>8</v>
      </c>
      <c r="BE37" s="41">
        <v>8</v>
      </c>
      <c r="BF37" s="41">
        <v>8</v>
      </c>
      <c r="BG37" s="42">
        <v>9</v>
      </c>
      <c r="BH37" s="42"/>
      <c r="BI37" s="272">
        <f t="shared" si="8"/>
        <v>9</v>
      </c>
      <c r="BJ37" s="66"/>
      <c r="BK37" s="42">
        <v>6</v>
      </c>
      <c r="BL37" s="41">
        <v>7</v>
      </c>
      <c r="BM37" s="41">
        <v>8</v>
      </c>
      <c r="BN37" s="42">
        <v>8</v>
      </c>
      <c r="BO37" s="42"/>
      <c r="BP37" s="272">
        <f t="shared" si="9"/>
        <v>8</v>
      </c>
      <c r="BQ37" s="66"/>
      <c r="BR37" s="275">
        <v>10</v>
      </c>
      <c r="BS37" s="275">
        <f t="shared" si="16"/>
        <v>235</v>
      </c>
      <c r="BT37" s="281">
        <f t="shared" si="18"/>
        <v>7.83</v>
      </c>
      <c r="BU37" s="70"/>
      <c r="BV37" s="69" t="str">
        <f t="shared" si="10"/>
        <v>Kh¸</v>
      </c>
      <c r="BY37" s="330">
        <v>235</v>
      </c>
      <c r="BZ37">
        <v>194</v>
      </c>
      <c r="CA37" s="329">
        <f t="shared" si="17"/>
        <v>7.8</v>
      </c>
      <c r="CB37" s="69" t="str">
        <f t="shared" si="2"/>
        <v>Kh¸</v>
      </c>
    </row>
    <row r="38" spans="1:80" ht="15" customHeight="1">
      <c r="A38" s="20">
        <v>31</v>
      </c>
      <c r="B38" s="21">
        <v>31</v>
      </c>
      <c r="C38" s="22" t="s">
        <v>17</v>
      </c>
      <c r="D38" s="327" t="s">
        <v>159</v>
      </c>
      <c r="E38" s="366" t="s">
        <v>328</v>
      </c>
      <c r="F38" s="278">
        <v>8</v>
      </c>
      <c r="G38" s="278">
        <v>8</v>
      </c>
      <c r="H38" s="42">
        <v>7</v>
      </c>
      <c r="I38" s="42">
        <v>6</v>
      </c>
      <c r="J38" s="42">
        <v>9</v>
      </c>
      <c r="K38" s="42"/>
      <c r="L38" s="272">
        <f t="shared" si="14"/>
        <v>8</v>
      </c>
      <c r="M38" s="67"/>
      <c r="N38" s="41">
        <v>7</v>
      </c>
      <c r="O38" s="41">
        <v>6</v>
      </c>
      <c r="P38" s="41">
        <v>5</v>
      </c>
      <c r="Q38" s="42">
        <v>6</v>
      </c>
      <c r="R38" s="42"/>
      <c r="S38" s="272">
        <f t="shared" si="15"/>
        <v>6</v>
      </c>
      <c r="T38" s="67"/>
      <c r="U38" s="42">
        <v>8</v>
      </c>
      <c r="V38" s="42">
        <v>7</v>
      </c>
      <c r="W38" s="41">
        <v>7</v>
      </c>
      <c r="X38" s="42">
        <v>8</v>
      </c>
      <c r="Y38" s="42"/>
      <c r="Z38" s="272">
        <f t="shared" si="3"/>
        <v>8</v>
      </c>
      <c r="AA38" s="67"/>
      <c r="AB38" s="67">
        <v>8</v>
      </c>
      <c r="AC38" s="67">
        <v>8</v>
      </c>
      <c r="AD38" s="67">
        <v>9</v>
      </c>
      <c r="AE38" s="67"/>
      <c r="AF38" s="272">
        <f t="shared" si="4"/>
        <v>9</v>
      </c>
      <c r="AG38" s="169"/>
      <c r="AH38" s="180"/>
      <c r="AI38" s="235"/>
      <c r="AJ38" s="21">
        <v>31</v>
      </c>
      <c r="AK38" s="174">
        <v>7</v>
      </c>
      <c r="AL38" s="67">
        <v>7</v>
      </c>
      <c r="AM38" s="67">
        <v>6</v>
      </c>
      <c r="AN38" s="67"/>
      <c r="AO38" s="272">
        <f t="shared" si="5"/>
        <v>6</v>
      </c>
      <c r="AP38" s="67"/>
      <c r="AQ38" s="42">
        <v>7</v>
      </c>
      <c r="AR38" s="41">
        <v>8</v>
      </c>
      <c r="AS38" s="42">
        <v>7</v>
      </c>
      <c r="AT38" s="42"/>
      <c r="AU38" s="272">
        <f t="shared" si="6"/>
        <v>7</v>
      </c>
      <c r="AV38" s="67"/>
      <c r="AW38" s="42">
        <v>7</v>
      </c>
      <c r="AX38" s="42">
        <v>6</v>
      </c>
      <c r="AY38" s="41">
        <v>8</v>
      </c>
      <c r="AZ38" s="42">
        <v>6</v>
      </c>
      <c r="BA38" s="42"/>
      <c r="BB38" s="272">
        <f t="shared" si="7"/>
        <v>6</v>
      </c>
      <c r="BC38" s="67"/>
      <c r="BD38" s="42">
        <v>8</v>
      </c>
      <c r="BE38" s="41">
        <v>7</v>
      </c>
      <c r="BF38" s="41">
        <v>8</v>
      </c>
      <c r="BG38" s="42">
        <v>7</v>
      </c>
      <c r="BH38" s="42"/>
      <c r="BI38" s="272">
        <f t="shared" si="8"/>
        <v>7</v>
      </c>
      <c r="BJ38" s="66"/>
      <c r="BK38" s="42">
        <v>6</v>
      </c>
      <c r="BL38" s="41">
        <v>7</v>
      </c>
      <c r="BM38" s="41">
        <v>7</v>
      </c>
      <c r="BN38" s="42">
        <v>6</v>
      </c>
      <c r="BO38" s="42"/>
      <c r="BP38" s="272">
        <f t="shared" si="9"/>
        <v>6</v>
      </c>
      <c r="BQ38" s="66"/>
      <c r="BR38" s="275">
        <v>10</v>
      </c>
      <c r="BS38" s="275">
        <f t="shared" si="16"/>
        <v>225</v>
      </c>
      <c r="BT38" s="281">
        <f t="shared" si="18"/>
        <v>7.5</v>
      </c>
      <c r="BU38" s="70"/>
      <c r="BV38" s="69" t="str">
        <f t="shared" si="10"/>
        <v>Kh¸</v>
      </c>
      <c r="BY38" s="330">
        <v>225</v>
      </c>
      <c r="BZ38">
        <v>182</v>
      </c>
      <c r="CA38" s="329">
        <f t="shared" si="17"/>
        <v>7.4</v>
      </c>
      <c r="CB38" s="69" t="str">
        <f t="shared" si="2"/>
        <v>Kh¸</v>
      </c>
    </row>
    <row r="39" spans="1:80" ht="15" customHeight="1">
      <c r="A39" s="20">
        <v>32</v>
      </c>
      <c r="B39" s="21">
        <v>32</v>
      </c>
      <c r="C39" s="22" t="s">
        <v>40</v>
      </c>
      <c r="D39" s="324" t="s">
        <v>15</v>
      </c>
      <c r="E39" s="366" t="s">
        <v>329</v>
      </c>
      <c r="F39" s="278">
        <v>8</v>
      </c>
      <c r="G39" s="278">
        <v>8</v>
      </c>
      <c r="H39" s="42">
        <v>7</v>
      </c>
      <c r="I39" s="42">
        <v>7</v>
      </c>
      <c r="J39" s="42">
        <v>8</v>
      </c>
      <c r="K39" s="42"/>
      <c r="L39" s="272">
        <f t="shared" si="14"/>
        <v>8</v>
      </c>
      <c r="M39" s="67"/>
      <c r="N39" s="41">
        <v>8</v>
      </c>
      <c r="O39" s="41">
        <v>6</v>
      </c>
      <c r="P39" s="41">
        <v>8</v>
      </c>
      <c r="Q39" s="42">
        <v>8</v>
      </c>
      <c r="R39" s="42"/>
      <c r="S39" s="272">
        <f t="shared" si="15"/>
        <v>8</v>
      </c>
      <c r="T39" s="67"/>
      <c r="U39" s="42">
        <v>7</v>
      </c>
      <c r="V39" s="42">
        <v>6</v>
      </c>
      <c r="W39" s="41">
        <v>7</v>
      </c>
      <c r="X39" s="42">
        <v>7</v>
      </c>
      <c r="Y39" s="42"/>
      <c r="Z39" s="272">
        <f t="shared" si="3"/>
        <v>7</v>
      </c>
      <c r="AA39" s="67"/>
      <c r="AB39" s="67">
        <v>9</v>
      </c>
      <c r="AC39" s="67">
        <v>8</v>
      </c>
      <c r="AD39" s="67">
        <v>9</v>
      </c>
      <c r="AE39" s="67"/>
      <c r="AF39" s="272">
        <f t="shared" si="4"/>
        <v>9</v>
      </c>
      <c r="AG39" s="169"/>
      <c r="AH39" s="180"/>
      <c r="AI39" s="235"/>
      <c r="AJ39" s="21">
        <v>32</v>
      </c>
      <c r="AK39" s="174">
        <v>8</v>
      </c>
      <c r="AL39" s="67">
        <v>7</v>
      </c>
      <c r="AM39" s="67">
        <v>8</v>
      </c>
      <c r="AN39" s="67"/>
      <c r="AO39" s="272">
        <f t="shared" si="5"/>
        <v>8</v>
      </c>
      <c r="AP39" s="67"/>
      <c r="AQ39" s="42">
        <v>8</v>
      </c>
      <c r="AR39" s="41">
        <v>8</v>
      </c>
      <c r="AS39" s="42">
        <v>9</v>
      </c>
      <c r="AT39" s="42"/>
      <c r="AU39" s="272">
        <f t="shared" si="6"/>
        <v>9</v>
      </c>
      <c r="AV39" s="67"/>
      <c r="AW39" s="42">
        <v>7</v>
      </c>
      <c r="AX39" s="42">
        <v>7</v>
      </c>
      <c r="AY39" s="41">
        <v>7</v>
      </c>
      <c r="AZ39" s="42">
        <v>7</v>
      </c>
      <c r="BA39" s="42"/>
      <c r="BB39" s="272">
        <f t="shared" si="7"/>
        <v>7</v>
      </c>
      <c r="BC39" s="67"/>
      <c r="BD39" s="42">
        <v>8</v>
      </c>
      <c r="BE39" s="41">
        <v>7</v>
      </c>
      <c r="BF39" s="41">
        <v>8</v>
      </c>
      <c r="BG39" s="42">
        <v>8</v>
      </c>
      <c r="BH39" s="42"/>
      <c r="BI39" s="272">
        <f t="shared" si="8"/>
        <v>8</v>
      </c>
      <c r="BJ39" s="66"/>
      <c r="BK39" s="42">
        <v>7</v>
      </c>
      <c r="BL39" s="41">
        <v>9</v>
      </c>
      <c r="BM39" s="41">
        <v>7</v>
      </c>
      <c r="BN39" s="42">
        <v>8</v>
      </c>
      <c r="BO39" s="42"/>
      <c r="BP39" s="272">
        <f t="shared" si="9"/>
        <v>8</v>
      </c>
      <c r="BQ39" s="66"/>
      <c r="BR39" s="275">
        <v>10</v>
      </c>
      <c r="BS39" s="275">
        <f t="shared" si="16"/>
        <v>248</v>
      </c>
      <c r="BT39" s="281">
        <f t="shared" si="18"/>
        <v>8.27</v>
      </c>
      <c r="BU39" s="70"/>
      <c r="BV39" s="69" t="str">
        <f t="shared" si="10"/>
        <v>Giái</v>
      </c>
      <c r="BY39" s="330">
        <v>248</v>
      </c>
      <c r="BZ39">
        <v>195</v>
      </c>
      <c r="CA39" s="329">
        <f t="shared" si="17"/>
        <v>8.054545454545455</v>
      </c>
      <c r="CB39" s="69" t="str">
        <f t="shared" si="2"/>
        <v>Giái</v>
      </c>
    </row>
    <row r="40" spans="1:80" ht="15" customHeight="1">
      <c r="A40" s="20">
        <v>33</v>
      </c>
      <c r="B40" s="21">
        <v>33</v>
      </c>
      <c r="C40" s="22" t="s">
        <v>30</v>
      </c>
      <c r="D40" s="324" t="s">
        <v>31</v>
      </c>
      <c r="E40" s="366" t="s">
        <v>330</v>
      </c>
      <c r="F40" s="278">
        <v>8</v>
      </c>
      <c r="G40" s="278">
        <v>8</v>
      </c>
      <c r="H40" s="42">
        <v>7</v>
      </c>
      <c r="I40" s="42">
        <v>8</v>
      </c>
      <c r="J40" s="42">
        <v>7</v>
      </c>
      <c r="K40" s="42"/>
      <c r="L40" s="272">
        <f t="shared" si="14"/>
        <v>7</v>
      </c>
      <c r="M40" s="67"/>
      <c r="N40" s="41">
        <v>3</v>
      </c>
      <c r="O40" s="41">
        <v>5</v>
      </c>
      <c r="P40" s="41">
        <v>8</v>
      </c>
      <c r="Q40" s="42">
        <v>6</v>
      </c>
      <c r="R40" s="42"/>
      <c r="S40" s="272">
        <f t="shared" si="15"/>
        <v>6</v>
      </c>
      <c r="T40" s="67"/>
      <c r="U40" s="42">
        <v>7</v>
      </c>
      <c r="V40" s="42">
        <v>6</v>
      </c>
      <c r="W40" s="41">
        <v>7</v>
      </c>
      <c r="X40" s="42">
        <v>7</v>
      </c>
      <c r="Y40" s="42"/>
      <c r="Z40" s="272">
        <f t="shared" si="3"/>
        <v>7</v>
      </c>
      <c r="AA40" s="67"/>
      <c r="AB40" s="67">
        <v>8</v>
      </c>
      <c r="AC40" s="67">
        <v>9</v>
      </c>
      <c r="AD40" s="67">
        <v>8</v>
      </c>
      <c r="AE40" s="67"/>
      <c r="AF40" s="272">
        <f t="shared" si="4"/>
        <v>8</v>
      </c>
      <c r="AG40" s="169"/>
      <c r="AH40" s="180"/>
      <c r="AI40" s="235"/>
      <c r="AJ40" s="21">
        <v>33</v>
      </c>
      <c r="AK40" s="174">
        <v>7</v>
      </c>
      <c r="AL40" s="67">
        <v>7</v>
      </c>
      <c r="AM40" s="67">
        <v>6</v>
      </c>
      <c r="AN40" s="67"/>
      <c r="AO40" s="272">
        <f t="shared" si="5"/>
        <v>6</v>
      </c>
      <c r="AP40" s="67"/>
      <c r="AQ40" s="42">
        <v>8</v>
      </c>
      <c r="AR40" s="41">
        <v>8</v>
      </c>
      <c r="AS40" s="42">
        <v>8</v>
      </c>
      <c r="AT40" s="42"/>
      <c r="AU40" s="272">
        <f t="shared" si="6"/>
        <v>8</v>
      </c>
      <c r="AV40" s="67"/>
      <c r="AW40" s="42">
        <v>8</v>
      </c>
      <c r="AX40" s="42">
        <v>7</v>
      </c>
      <c r="AY40" s="41">
        <v>7</v>
      </c>
      <c r="AZ40" s="42">
        <v>7</v>
      </c>
      <c r="BA40" s="42"/>
      <c r="BB40" s="272">
        <f t="shared" si="7"/>
        <v>7</v>
      </c>
      <c r="BC40" s="67"/>
      <c r="BD40" s="42">
        <v>8</v>
      </c>
      <c r="BE40" s="41">
        <v>8</v>
      </c>
      <c r="BF40" s="41">
        <v>8</v>
      </c>
      <c r="BG40" s="42">
        <v>9</v>
      </c>
      <c r="BH40" s="42"/>
      <c r="BI40" s="272">
        <f t="shared" si="8"/>
        <v>9</v>
      </c>
      <c r="BJ40" s="66"/>
      <c r="BK40" s="42">
        <v>6</v>
      </c>
      <c r="BL40" s="41">
        <v>7</v>
      </c>
      <c r="BM40" s="41">
        <v>9</v>
      </c>
      <c r="BN40" s="42">
        <v>8</v>
      </c>
      <c r="BO40" s="42"/>
      <c r="BP40" s="272">
        <f t="shared" si="9"/>
        <v>8</v>
      </c>
      <c r="BQ40" s="66"/>
      <c r="BR40" s="275">
        <v>10</v>
      </c>
      <c r="BS40" s="275">
        <f t="shared" si="16"/>
        <v>233</v>
      </c>
      <c r="BT40" s="281">
        <f t="shared" si="18"/>
        <v>7.77</v>
      </c>
      <c r="BU40" s="70"/>
      <c r="BV40" s="69" t="str">
        <f t="shared" si="10"/>
        <v>Kh¸</v>
      </c>
      <c r="BY40" s="330">
        <v>233</v>
      </c>
      <c r="BZ40">
        <v>195</v>
      </c>
      <c r="CA40" s="329">
        <f t="shared" si="17"/>
        <v>7.781818181818182</v>
      </c>
      <c r="CB40" s="69" t="str">
        <f t="shared" si="2"/>
        <v>Kh¸</v>
      </c>
    </row>
    <row r="41" spans="1:82" ht="15" customHeight="1">
      <c r="A41" s="20">
        <v>34</v>
      </c>
      <c r="B41" s="21">
        <v>34</v>
      </c>
      <c r="C41" s="22" t="s">
        <v>90</v>
      </c>
      <c r="D41" s="324" t="s">
        <v>91</v>
      </c>
      <c r="E41" s="366" t="s">
        <v>331</v>
      </c>
      <c r="F41" s="278">
        <v>8</v>
      </c>
      <c r="G41" s="278">
        <v>8</v>
      </c>
      <c r="H41" s="42">
        <v>8</v>
      </c>
      <c r="I41" s="42">
        <v>7</v>
      </c>
      <c r="J41" s="42">
        <v>8</v>
      </c>
      <c r="K41" s="42"/>
      <c r="L41" s="272">
        <f t="shared" si="14"/>
        <v>8</v>
      </c>
      <c r="M41" s="67"/>
      <c r="N41" s="41">
        <v>5</v>
      </c>
      <c r="O41" s="41">
        <v>6</v>
      </c>
      <c r="P41" s="41">
        <v>7</v>
      </c>
      <c r="Q41" s="273">
        <v>0</v>
      </c>
      <c r="R41" s="42">
        <v>8</v>
      </c>
      <c r="S41" s="272">
        <f t="shared" si="15"/>
        <v>2</v>
      </c>
      <c r="T41" s="272">
        <f>ROUND(SUM(N41:P41)/3*0.3+R41*0.7,0)</f>
        <v>7</v>
      </c>
      <c r="U41" s="42">
        <v>7</v>
      </c>
      <c r="V41" s="42">
        <v>7</v>
      </c>
      <c r="W41" s="41">
        <v>7</v>
      </c>
      <c r="X41" s="42">
        <v>7</v>
      </c>
      <c r="Y41" s="42"/>
      <c r="Z41" s="272">
        <f t="shared" si="3"/>
        <v>7</v>
      </c>
      <c r="AA41" s="67"/>
      <c r="AB41" s="67">
        <v>8</v>
      </c>
      <c r="AC41" s="67">
        <v>8</v>
      </c>
      <c r="AD41" s="67">
        <v>8</v>
      </c>
      <c r="AE41" s="67"/>
      <c r="AF41" s="272">
        <f t="shared" si="4"/>
        <v>8</v>
      </c>
      <c r="AG41" s="169"/>
      <c r="AH41" s="180"/>
      <c r="AI41" s="235"/>
      <c r="AJ41" s="21">
        <v>34</v>
      </c>
      <c r="AK41" s="174">
        <v>7</v>
      </c>
      <c r="AL41" s="67">
        <v>7</v>
      </c>
      <c r="AM41" s="67">
        <v>8</v>
      </c>
      <c r="AN41" s="67"/>
      <c r="AO41" s="272">
        <f t="shared" si="5"/>
        <v>8</v>
      </c>
      <c r="AP41" s="67"/>
      <c r="AQ41" s="42">
        <v>8</v>
      </c>
      <c r="AR41" s="41">
        <v>8</v>
      </c>
      <c r="AS41" s="42">
        <v>8</v>
      </c>
      <c r="AT41" s="42"/>
      <c r="AU41" s="272">
        <f t="shared" si="6"/>
        <v>8</v>
      </c>
      <c r="AV41" s="67"/>
      <c r="AW41" s="42">
        <v>7</v>
      </c>
      <c r="AX41" s="42">
        <v>7</v>
      </c>
      <c r="AY41" s="41">
        <v>7</v>
      </c>
      <c r="AZ41" s="42">
        <v>8</v>
      </c>
      <c r="BA41" s="42"/>
      <c r="BB41" s="272">
        <f t="shared" si="7"/>
        <v>8</v>
      </c>
      <c r="BC41" s="67"/>
      <c r="BD41" s="42">
        <v>7</v>
      </c>
      <c r="BE41" s="41">
        <v>7</v>
      </c>
      <c r="BF41" s="41">
        <v>8</v>
      </c>
      <c r="BG41" s="42">
        <v>8</v>
      </c>
      <c r="BH41" s="42"/>
      <c r="BI41" s="272">
        <f t="shared" si="8"/>
        <v>8</v>
      </c>
      <c r="BJ41" s="66"/>
      <c r="BK41" s="42">
        <v>8</v>
      </c>
      <c r="BL41" s="41">
        <v>7</v>
      </c>
      <c r="BM41" s="41">
        <v>7</v>
      </c>
      <c r="BN41" s="42">
        <v>7</v>
      </c>
      <c r="BO41" s="42"/>
      <c r="BP41" s="272">
        <f t="shared" si="9"/>
        <v>7</v>
      </c>
      <c r="BQ41" s="66"/>
      <c r="BR41" s="275">
        <v>10</v>
      </c>
      <c r="BS41" s="275">
        <f t="shared" si="16"/>
        <v>241</v>
      </c>
      <c r="BT41" s="281">
        <f t="shared" si="18"/>
        <v>8.03</v>
      </c>
      <c r="BU41" s="70"/>
      <c r="BV41" s="69" t="str">
        <f t="shared" si="10"/>
        <v>Giái</v>
      </c>
      <c r="BY41" s="330">
        <v>241</v>
      </c>
      <c r="BZ41">
        <v>189</v>
      </c>
      <c r="CA41" s="329">
        <f t="shared" si="17"/>
        <v>7.818181818181818</v>
      </c>
      <c r="CB41" s="69" t="str">
        <f t="shared" si="2"/>
        <v>Kh¸</v>
      </c>
      <c r="CD41" t="s">
        <v>296</v>
      </c>
    </row>
    <row r="42" spans="1:80" ht="15" customHeight="1">
      <c r="A42" s="20">
        <v>35</v>
      </c>
      <c r="B42" s="21">
        <v>35</v>
      </c>
      <c r="C42" s="22" t="s">
        <v>92</v>
      </c>
      <c r="D42" s="324" t="s">
        <v>32</v>
      </c>
      <c r="E42" s="366" t="s">
        <v>332</v>
      </c>
      <c r="F42" s="278">
        <v>8</v>
      </c>
      <c r="G42" s="278">
        <v>8</v>
      </c>
      <c r="H42" s="42">
        <v>7</v>
      </c>
      <c r="I42" s="42">
        <v>8</v>
      </c>
      <c r="J42" s="42">
        <v>8</v>
      </c>
      <c r="K42" s="42"/>
      <c r="L42" s="272">
        <f t="shared" si="14"/>
        <v>8</v>
      </c>
      <c r="M42" s="67"/>
      <c r="N42" s="41">
        <v>7</v>
      </c>
      <c r="O42" s="41">
        <v>6</v>
      </c>
      <c r="P42" s="41">
        <v>5</v>
      </c>
      <c r="Q42" s="42">
        <v>8</v>
      </c>
      <c r="R42" s="42"/>
      <c r="S42" s="272">
        <f t="shared" si="15"/>
        <v>7</v>
      </c>
      <c r="T42" s="67"/>
      <c r="U42" s="42">
        <v>6</v>
      </c>
      <c r="V42" s="42">
        <v>6</v>
      </c>
      <c r="W42" s="41">
        <v>7</v>
      </c>
      <c r="X42" s="42">
        <v>8</v>
      </c>
      <c r="Y42" s="42"/>
      <c r="Z42" s="272">
        <f t="shared" si="3"/>
        <v>8</v>
      </c>
      <c r="AA42" s="67"/>
      <c r="AB42" s="67">
        <v>8</v>
      </c>
      <c r="AC42" s="67">
        <v>9</v>
      </c>
      <c r="AD42" s="67">
        <v>9</v>
      </c>
      <c r="AE42" s="67"/>
      <c r="AF42" s="272">
        <f t="shared" si="4"/>
        <v>9</v>
      </c>
      <c r="AG42" s="169"/>
      <c r="AH42" s="180"/>
      <c r="AI42" s="235"/>
      <c r="AJ42" s="21">
        <v>35</v>
      </c>
      <c r="AK42" s="174">
        <v>8</v>
      </c>
      <c r="AL42" s="67">
        <v>7</v>
      </c>
      <c r="AM42" s="67">
        <v>8</v>
      </c>
      <c r="AN42" s="67"/>
      <c r="AO42" s="272">
        <f t="shared" si="5"/>
        <v>8</v>
      </c>
      <c r="AP42" s="67"/>
      <c r="AQ42" s="42">
        <v>8</v>
      </c>
      <c r="AR42" s="41">
        <v>9</v>
      </c>
      <c r="AS42" s="42">
        <v>9</v>
      </c>
      <c r="AT42" s="42"/>
      <c r="AU42" s="272">
        <f t="shared" si="6"/>
        <v>9</v>
      </c>
      <c r="AV42" s="67"/>
      <c r="AW42" s="42">
        <v>7</v>
      </c>
      <c r="AX42" s="42">
        <v>7</v>
      </c>
      <c r="AY42" s="41">
        <v>8</v>
      </c>
      <c r="AZ42" s="42">
        <v>6</v>
      </c>
      <c r="BA42" s="42"/>
      <c r="BB42" s="272">
        <f t="shared" si="7"/>
        <v>6</v>
      </c>
      <c r="BC42" s="67"/>
      <c r="BD42" s="42">
        <v>8</v>
      </c>
      <c r="BE42" s="41">
        <v>7</v>
      </c>
      <c r="BF42" s="41">
        <v>8</v>
      </c>
      <c r="BG42" s="42">
        <v>7</v>
      </c>
      <c r="BH42" s="42"/>
      <c r="BI42" s="272">
        <f t="shared" si="8"/>
        <v>7</v>
      </c>
      <c r="BJ42" s="66"/>
      <c r="BK42" s="42">
        <v>5</v>
      </c>
      <c r="BL42" s="41">
        <v>7</v>
      </c>
      <c r="BM42" s="41">
        <v>7</v>
      </c>
      <c r="BN42" s="42">
        <v>8</v>
      </c>
      <c r="BO42" s="42"/>
      <c r="BP42" s="272">
        <f t="shared" si="9"/>
        <v>8</v>
      </c>
      <c r="BQ42" s="66"/>
      <c r="BR42" s="275">
        <v>9</v>
      </c>
      <c r="BS42" s="275">
        <f t="shared" si="16"/>
        <v>237</v>
      </c>
      <c r="BT42" s="281">
        <f t="shared" si="18"/>
        <v>7.9</v>
      </c>
      <c r="BU42" s="70"/>
      <c r="BV42" s="69" t="str">
        <f t="shared" si="10"/>
        <v>Kh¸</v>
      </c>
      <c r="BY42" s="330">
        <v>237</v>
      </c>
      <c r="BZ42">
        <v>200</v>
      </c>
      <c r="CA42" s="329">
        <f t="shared" si="17"/>
        <v>7.945454545454545</v>
      </c>
      <c r="CB42" s="69" t="str">
        <f t="shared" si="2"/>
        <v>Kh¸</v>
      </c>
    </row>
    <row r="43" spans="1:80" ht="15" customHeight="1">
      <c r="A43" s="20">
        <v>36</v>
      </c>
      <c r="B43" s="21">
        <v>36</v>
      </c>
      <c r="C43" s="22" t="s">
        <v>14</v>
      </c>
      <c r="D43" s="324" t="s">
        <v>93</v>
      </c>
      <c r="E43" s="366" t="s">
        <v>333</v>
      </c>
      <c r="F43" s="278">
        <v>8</v>
      </c>
      <c r="G43" s="278">
        <v>8</v>
      </c>
      <c r="H43" s="42">
        <v>8</v>
      </c>
      <c r="I43" s="42">
        <v>7</v>
      </c>
      <c r="J43" s="42">
        <v>7</v>
      </c>
      <c r="K43" s="42"/>
      <c r="L43" s="272">
        <f t="shared" si="14"/>
        <v>7</v>
      </c>
      <c r="M43" s="67"/>
      <c r="N43" s="41">
        <v>7</v>
      </c>
      <c r="O43" s="41">
        <v>6</v>
      </c>
      <c r="P43" s="41">
        <v>5</v>
      </c>
      <c r="Q43" s="42">
        <v>8</v>
      </c>
      <c r="R43" s="42"/>
      <c r="S43" s="272">
        <f t="shared" si="15"/>
        <v>7</v>
      </c>
      <c r="T43" s="67"/>
      <c r="U43" s="42">
        <v>8</v>
      </c>
      <c r="V43" s="42">
        <v>6</v>
      </c>
      <c r="W43" s="41">
        <v>7</v>
      </c>
      <c r="X43" s="42">
        <v>8</v>
      </c>
      <c r="Y43" s="42"/>
      <c r="Z43" s="272">
        <f t="shared" si="3"/>
        <v>8</v>
      </c>
      <c r="AA43" s="67"/>
      <c r="AB43" s="67">
        <v>8</v>
      </c>
      <c r="AC43" s="67">
        <v>8</v>
      </c>
      <c r="AD43" s="67">
        <v>9</v>
      </c>
      <c r="AE43" s="67"/>
      <c r="AF43" s="272">
        <f t="shared" si="4"/>
        <v>9</v>
      </c>
      <c r="AG43" s="169"/>
      <c r="AH43" s="180"/>
      <c r="AI43" s="235"/>
      <c r="AJ43" s="21">
        <v>36</v>
      </c>
      <c r="AK43" s="174">
        <v>7</v>
      </c>
      <c r="AL43" s="67">
        <v>8</v>
      </c>
      <c r="AM43" s="67">
        <v>7</v>
      </c>
      <c r="AN43" s="67"/>
      <c r="AO43" s="272">
        <f t="shared" si="5"/>
        <v>7</v>
      </c>
      <c r="AP43" s="67"/>
      <c r="AQ43" s="42">
        <v>8</v>
      </c>
      <c r="AR43" s="41">
        <v>8</v>
      </c>
      <c r="AS43" s="42">
        <v>9</v>
      </c>
      <c r="AT43" s="42"/>
      <c r="AU43" s="272">
        <f t="shared" si="6"/>
        <v>9</v>
      </c>
      <c r="AV43" s="67"/>
      <c r="AW43" s="42">
        <v>7</v>
      </c>
      <c r="AX43" s="42">
        <v>7</v>
      </c>
      <c r="AY43" s="41">
        <v>8</v>
      </c>
      <c r="AZ43" s="42">
        <v>6</v>
      </c>
      <c r="BA43" s="42"/>
      <c r="BB43" s="272">
        <f t="shared" si="7"/>
        <v>6</v>
      </c>
      <c r="BC43" s="67"/>
      <c r="BD43" s="42">
        <v>6</v>
      </c>
      <c r="BE43" s="41">
        <v>6</v>
      </c>
      <c r="BF43" s="41">
        <v>8</v>
      </c>
      <c r="BG43" s="42">
        <v>8</v>
      </c>
      <c r="BH43" s="42"/>
      <c r="BI43" s="272">
        <f t="shared" si="8"/>
        <v>8</v>
      </c>
      <c r="BJ43" s="66"/>
      <c r="BK43" s="42">
        <v>5</v>
      </c>
      <c r="BL43" s="41">
        <v>7</v>
      </c>
      <c r="BM43" s="41">
        <v>7</v>
      </c>
      <c r="BN43" s="42">
        <v>7</v>
      </c>
      <c r="BO43" s="42"/>
      <c r="BP43" s="272">
        <f t="shared" si="9"/>
        <v>7</v>
      </c>
      <c r="BQ43" s="66"/>
      <c r="BR43" s="275">
        <v>10</v>
      </c>
      <c r="BS43" s="275">
        <f t="shared" si="16"/>
        <v>236</v>
      </c>
      <c r="BT43" s="281">
        <f t="shared" si="18"/>
        <v>7.87</v>
      </c>
      <c r="BU43" s="70"/>
      <c r="BV43" s="69" t="str">
        <f t="shared" si="10"/>
        <v>Kh¸</v>
      </c>
      <c r="BY43" s="330">
        <v>236</v>
      </c>
      <c r="BZ43">
        <v>190</v>
      </c>
      <c r="CA43" s="329">
        <f t="shared" si="17"/>
        <v>7.745454545454545</v>
      </c>
      <c r="CB43" s="69" t="str">
        <f t="shared" si="2"/>
        <v>Kh¸</v>
      </c>
    </row>
    <row r="44" spans="1:80" ht="15" customHeight="1">
      <c r="A44" s="20">
        <v>37</v>
      </c>
      <c r="B44" s="21">
        <v>37</v>
      </c>
      <c r="C44" s="22" t="s">
        <v>10</v>
      </c>
      <c r="D44" s="324" t="s">
        <v>94</v>
      </c>
      <c r="E44" s="366" t="s">
        <v>334</v>
      </c>
      <c r="F44" s="278">
        <v>7</v>
      </c>
      <c r="G44" s="278">
        <v>7</v>
      </c>
      <c r="H44" s="42">
        <v>7</v>
      </c>
      <c r="I44" s="42">
        <v>8</v>
      </c>
      <c r="J44" s="42">
        <v>7</v>
      </c>
      <c r="K44" s="42"/>
      <c r="L44" s="272">
        <f t="shared" si="14"/>
        <v>7</v>
      </c>
      <c r="M44" s="67"/>
      <c r="N44" s="41">
        <v>7</v>
      </c>
      <c r="O44" s="41">
        <v>6</v>
      </c>
      <c r="P44" s="41">
        <v>8</v>
      </c>
      <c r="Q44" s="42">
        <v>5</v>
      </c>
      <c r="R44" s="42"/>
      <c r="S44" s="272">
        <f t="shared" si="15"/>
        <v>6</v>
      </c>
      <c r="T44" s="67"/>
      <c r="U44" s="42">
        <v>7</v>
      </c>
      <c r="V44" s="42">
        <v>5</v>
      </c>
      <c r="W44" s="41">
        <v>7</v>
      </c>
      <c r="X44" s="42">
        <v>8</v>
      </c>
      <c r="Y44" s="42"/>
      <c r="Z44" s="272">
        <f t="shared" si="3"/>
        <v>8</v>
      </c>
      <c r="AA44" s="67"/>
      <c r="AB44" s="67">
        <v>7</v>
      </c>
      <c r="AC44" s="67">
        <v>8</v>
      </c>
      <c r="AD44" s="67">
        <v>8</v>
      </c>
      <c r="AE44" s="67"/>
      <c r="AF44" s="272">
        <f t="shared" si="4"/>
        <v>8</v>
      </c>
      <c r="AG44" s="169"/>
      <c r="AH44" s="180"/>
      <c r="AI44" s="235"/>
      <c r="AJ44" s="21">
        <v>37</v>
      </c>
      <c r="AK44" s="174">
        <v>7</v>
      </c>
      <c r="AL44" s="67">
        <v>7</v>
      </c>
      <c r="AM44" s="67">
        <v>7</v>
      </c>
      <c r="AN44" s="67"/>
      <c r="AO44" s="272">
        <f t="shared" si="5"/>
        <v>7</v>
      </c>
      <c r="AP44" s="67"/>
      <c r="AQ44" s="42">
        <v>8</v>
      </c>
      <c r="AR44" s="41">
        <v>8</v>
      </c>
      <c r="AS44" s="42">
        <v>7</v>
      </c>
      <c r="AT44" s="42"/>
      <c r="AU44" s="272">
        <f t="shared" si="6"/>
        <v>7</v>
      </c>
      <c r="AV44" s="67"/>
      <c r="AW44" s="42">
        <v>7</v>
      </c>
      <c r="AX44" s="42">
        <v>6</v>
      </c>
      <c r="AY44" s="41">
        <v>7</v>
      </c>
      <c r="AZ44" s="42">
        <v>6</v>
      </c>
      <c r="BA44" s="42"/>
      <c r="BB44" s="272">
        <f t="shared" si="7"/>
        <v>6</v>
      </c>
      <c r="BC44" s="67"/>
      <c r="BD44" s="42">
        <v>8</v>
      </c>
      <c r="BE44" s="41">
        <v>8</v>
      </c>
      <c r="BF44" s="41">
        <v>7</v>
      </c>
      <c r="BG44" s="42">
        <v>8</v>
      </c>
      <c r="BH44" s="42"/>
      <c r="BI44" s="272">
        <f t="shared" si="8"/>
        <v>8</v>
      </c>
      <c r="BJ44" s="66"/>
      <c r="BK44" s="42">
        <v>7</v>
      </c>
      <c r="BL44" s="41">
        <v>6</v>
      </c>
      <c r="BM44" s="41">
        <v>8</v>
      </c>
      <c r="BN44" s="42">
        <v>7</v>
      </c>
      <c r="BO44" s="42"/>
      <c r="BP44" s="272">
        <f t="shared" si="9"/>
        <v>7</v>
      </c>
      <c r="BQ44" s="66"/>
      <c r="BR44" s="275">
        <v>10</v>
      </c>
      <c r="BS44" s="275">
        <f t="shared" si="16"/>
        <v>227</v>
      </c>
      <c r="BT44" s="281">
        <f t="shared" si="18"/>
        <v>7.57</v>
      </c>
      <c r="BU44" s="70"/>
      <c r="BV44" s="69" t="str">
        <f t="shared" si="10"/>
        <v>Kh¸</v>
      </c>
      <c r="BY44" s="330">
        <v>227</v>
      </c>
      <c r="BZ44">
        <v>190</v>
      </c>
      <c r="CA44" s="329">
        <f t="shared" si="17"/>
        <v>7.581818181818182</v>
      </c>
      <c r="CB44" s="69" t="str">
        <f t="shared" si="2"/>
        <v>Kh¸</v>
      </c>
    </row>
    <row r="45" spans="1:80" ht="15" customHeight="1">
      <c r="A45" s="20">
        <v>38</v>
      </c>
      <c r="B45" s="21">
        <v>38</v>
      </c>
      <c r="C45" s="22" t="s">
        <v>95</v>
      </c>
      <c r="D45" s="324" t="s">
        <v>33</v>
      </c>
      <c r="E45" s="366" t="s">
        <v>335</v>
      </c>
      <c r="F45" s="278">
        <v>8</v>
      </c>
      <c r="G45" s="278">
        <v>8</v>
      </c>
      <c r="H45" s="42">
        <v>8</v>
      </c>
      <c r="I45" s="42">
        <v>7</v>
      </c>
      <c r="J45" s="42">
        <v>6</v>
      </c>
      <c r="K45" s="42"/>
      <c r="L45" s="272">
        <f t="shared" si="14"/>
        <v>7</v>
      </c>
      <c r="M45" s="67"/>
      <c r="N45" s="41">
        <v>7</v>
      </c>
      <c r="O45" s="41">
        <v>6</v>
      </c>
      <c r="P45" s="41">
        <v>8</v>
      </c>
      <c r="Q45" s="42">
        <v>6</v>
      </c>
      <c r="R45" s="42"/>
      <c r="S45" s="272">
        <f t="shared" si="15"/>
        <v>6</v>
      </c>
      <c r="T45" s="67"/>
      <c r="U45" s="42">
        <v>7</v>
      </c>
      <c r="V45" s="42">
        <v>5</v>
      </c>
      <c r="W45" s="41">
        <v>6</v>
      </c>
      <c r="X45" s="42">
        <v>9</v>
      </c>
      <c r="Y45" s="42"/>
      <c r="Z45" s="272">
        <f t="shared" si="3"/>
        <v>8</v>
      </c>
      <c r="AA45" s="67"/>
      <c r="AB45" s="67">
        <v>8</v>
      </c>
      <c r="AC45" s="67">
        <v>8</v>
      </c>
      <c r="AD45" s="67">
        <v>8</v>
      </c>
      <c r="AE45" s="67"/>
      <c r="AF45" s="272">
        <f t="shared" si="4"/>
        <v>8</v>
      </c>
      <c r="AG45" s="169"/>
      <c r="AH45" s="180"/>
      <c r="AI45" s="235"/>
      <c r="AJ45" s="21">
        <v>38</v>
      </c>
      <c r="AK45" s="174">
        <v>8</v>
      </c>
      <c r="AL45" s="67">
        <v>7</v>
      </c>
      <c r="AM45" s="67">
        <v>8</v>
      </c>
      <c r="AN45" s="67"/>
      <c r="AO45" s="272">
        <f t="shared" si="5"/>
        <v>8</v>
      </c>
      <c r="AP45" s="67"/>
      <c r="AQ45" s="42">
        <v>7</v>
      </c>
      <c r="AR45" s="41">
        <v>7</v>
      </c>
      <c r="AS45" s="42">
        <v>8</v>
      </c>
      <c r="AT45" s="42"/>
      <c r="AU45" s="272">
        <f t="shared" si="6"/>
        <v>8</v>
      </c>
      <c r="AV45" s="67"/>
      <c r="AW45" s="42">
        <v>7</v>
      </c>
      <c r="AX45" s="42">
        <v>6</v>
      </c>
      <c r="AY45" s="41">
        <v>7</v>
      </c>
      <c r="AZ45" s="42">
        <v>7</v>
      </c>
      <c r="BA45" s="42"/>
      <c r="BB45" s="272">
        <f t="shared" si="7"/>
        <v>7</v>
      </c>
      <c r="BC45" s="67"/>
      <c r="BD45" s="42">
        <v>7</v>
      </c>
      <c r="BE45" s="41">
        <v>7</v>
      </c>
      <c r="BF45" s="41">
        <v>8</v>
      </c>
      <c r="BG45" s="42">
        <v>8</v>
      </c>
      <c r="BH45" s="42"/>
      <c r="BI45" s="272">
        <f t="shared" si="8"/>
        <v>8</v>
      </c>
      <c r="BJ45" s="66"/>
      <c r="BK45" s="42">
        <v>8</v>
      </c>
      <c r="BL45" s="41">
        <v>8</v>
      </c>
      <c r="BM45" s="41">
        <v>8</v>
      </c>
      <c r="BN45" s="42">
        <v>9</v>
      </c>
      <c r="BO45" s="42"/>
      <c r="BP45" s="272">
        <f t="shared" si="9"/>
        <v>9</v>
      </c>
      <c r="BQ45" s="66"/>
      <c r="BR45" s="275">
        <v>10</v>
      </c>
      <c r="BS45" s="275">
        <f t="shared" si="16"/>
        <v>240</v>
      </c>
      <c r="BT45" s="281">
        <f t="shared" si="18"/>
        <v>8</v>
      </c>
      <c r="BU45" s="70"/>
      <c r="BV45" s="69" t="str">
        <f t="shared" si="10"/>
        <v>Giái</v>
      </c>
      <c r="BY45" s="330">
        <v>240</v>
      </c>
      <c r="BZ45">
        <v>180</v>
      </c>
      <c r="CA45" s="329">
        <f t="shared" si="17"/>
        <v>7.636363636363637</v>
      </c>
      <c r="CB45" s="69" t="str">
        <f t="shared" si="2"/>
        <v>Kh¸</v>
      </c>
    </row>
    <row r="46" spans="1:80" ht="15" customHeight="1">
      <c r="A46" s="28">
        <v>39</v>
      </c>
      <c r="B46" s="21">
        <v>39</v>
      </c>
      <c r="C46" s="22" t="s">
        <v>21</v>
      </c>
      <c r="D46" s="324" t="s">
        <v>36</v>
      </c>
      <c r="E46" s="367" t="s">
        <v>336</v>
      </c>
      <c r="F46" s="278">
        <v>8</v>
      </c>
      <c r="G46" s="278">
        <v>8</v>
      </c>
      <c r="H46" s="42">
        <v>7</v>
      </c>
      <c r="I46" s="42">
        <v>8</v>
      </c>
      <c r="J46" s="42">
        <v>7</v>
      </c>
      <c r="K46" s="42"/>
      <c r="L46" s="272">
        <f t="shared" si="14"/>
        <v>7</v>
      </c>
      <c r="M46" s="67"/>
      <c r="N46" s="41">
        <v>5</v>
      </c>
      <c r="O46" s="41">
        <v>6</v>
      </c>
      <c r="P46" s="41">
        <v>9</v>
      </c>
      <c r="Q46" s="42">
        <v>5</v>
      </c>
      <c r="R46" s="42"/>
      <c r="S46" s="272">
        <f t="shared" si="15"/>
        <v>6</v>
      </c>
      <c r="T46" s="67"/>
      <c r="U46" s="42">
        <v>7</v>
      </c>
      <c r="V46" s="42">
        <v>5</v>
      </c>
      <c r="W46" s="41">
        <v>7</v>
      </c>
      <c r="X46" s="42">
        <v>7</v>
      </c>
      <c r="Y46" s="42"/>
      <c r="Z46" s="272">
        <f t="shared" si="3"/>
        <v>7</v>
      </c>
      <c r="AA46" s="67"/>
      <c r="AB46" s="67">
        <v>8</v>
      </c>
      <c r="AC46" s="67">
        <v>9</v>
      </c>
      <c r="AD46" s="67">
        <v>7</v>
      </c>
      <c r="AE46" s="67"/>
      <c r="AF46" s="272">
        <f t="shared" si="4"/>
        <v>7</v>
      </c>
      <c r="AG46" s="169"/>
      <c r="AH46" s="180"/>
      <c r="AI46" s="235"/>
      <c r="AJ46" s="21">
        <v>39</v>
      </c>
      <c r="AK46" s="174">
        <v>8</v>
      </c>
      <c r="AL46" s="67">
        <v>7</v>
      </c>
      <c r="AM46" s="67">
        <v>8</v>
      </c>
      <c r="AN46" s="67"/>
      <c r="AO46" s="272">
        <f t="shared" si="5"/>
        <v>8</v>
      </c>
      <c r="AP46" s="67"/>
      <c r="AQ46" s="42">
        <v>8</v>
      </c>
      <c r="AR46" s="41">
        <v>9</v>
      </c>
      <c r="AS46" s="42">
        <v>8</v>
      </c>
      <c r="AT46" s="42"/>
      <c r="AU46" s="272">
        <f t="shared" si="6"/>
        <v>8</v>
      </c>
      <c r="AV46" s="67"/>
      <c r="AW46" s="42">
        <v>8</v>
      </c>
      <c r="AX46" s="42">
        <v>7</v>
      </c>
      <c r="AY46" s="41">
        <v>7</v>
      </c>
      <c r="AZ46" s="42">
        <v>6</v>
      </c>
      <c r="BA46" s="42"/>
      <c r="BB46" s="272">
        <f t="shared" si="7"/>
        <v>6</v>
      </c>
      <c r="BC46" s="67"/>
      <c r="BD46" s="42">
        <v>7</v>
      </c>
      <c r="BE46" s="41">
        <v>6</v>
      </c>
      <c r="BF46" s="41">
        <v>7</v>
      </c>
      <c r="BG46" s="42">
        <v>8</v>
      </c>
      <c r="BH46" s="42"/>
      <c r="BI46" s="272">
        <f t="shared" si="8"/>
        <v>8</v>
      </c>
      <c r="BJ46" s="66"/>
      <c r="BK46" s="42">
        <v>6</v>
      </c>
      <c r="BL46" s="41">
        <v>7</v>
      </c>
      <c r="BM46" s="41">
        <v>9</v>
      </c>
      <c r="BN46" s="42">
        <v>6</v>
      </c>
      <c r="BO46" s="42"/>
      <c r="BP46" s="272">
        <f t="shared" si="9"/>
        <v>6</v>
      </c>
      <c r="BQ46" s="66"/>
      <c r="BR46" s="275">
        <v>10</v>
      </c>
      <c r="BS46" s="275">
        <f t="shared" si="16"/>
        <v>223</v>
      </c>
      <c r="BT46" s="281">
        <f t="shared" si="18"/>
        <v>7.43</v>
      </c>
      <c r="BU46" s="70"/>
      <c r="BV46" s="69" t="str">
        <f t="shared" si="10"/>
        <v>Kh¸</v>
      </c>
      <c r="BY46" s="330">
        <v>223</v>
      </c>
      <c r="BZ46">
        <v>193</v>
      </c>
      <c r="CA46" s="329">
        <f t="shared" si="17"/>
        <v>7.5636363636363635</v>
      </c>
      <c r="CB46" s="69" t="str">
        <f t="shared" si="2"/>
        <v>Kh¸</v>
      </c>
    </row>
    <row r="47" spans="1:80" ht="15" customHeight="1">
      <c r="A47" s="20">
        <v>40</v>
      </c>
      <c r="B47" s="21">
        <v>40</v>
      </c>
      <c r="C47" s="22" t="s">
        <v>10</v>
      </c>
      <c r="D47" s="324" t="s">
        <v>96</v>
      </c>
      <c r="E47" s="367" t="s">
        <v>337</v>
      </c>
      <c r="F47" s="278">
        <v>8</v>
      </c>
      <c r="G47" s="278">
        <v>8</v>
      </c>
      <c r="H47" s="42">
        <v>8</v>
      </c>
      <c r="I47" s="42">
        <v>7</v>
      </c>
      <c r="J47" s="42">
        <v>8</v>
      </c>
      <c r="K47" s="42"/>
      <c r="L47" s="272">
        <f t="shared" si="14"/>
        <v>8</v>
      </c>
      <c r="M47" s="67"/>
      <c r="N47" s="41">
        <v>8</v>
      </c>
      <c r="O47" s="41">
        <v>6</v>
      </c>
      <c r="P47" s="41">
        <v>7</v>
      </c>
      <c r="Q47" s="42">
        <v>6</v>
      </c>
      <c r="R47" s="42"/>
      <c r="S47" s="272">
        <f t="shared" si="15"/>
        <v>6</v>
      </c>
      <c r="T47" s="67"/>
      <c r="U47" s="42">
        <v>8</v>
      </c>
      <c r="V47" s="42">
        <v>8</v>
      </c>
      <c r="W47" s="41">
        <v>8</v>
      </c>
      <c r="X47" s="42">
        <v>9</v>
      </c>
      <c r="Y47" s="42"/>
      <c r="Z47" s="272">
        <f t="shared" si="3"/>
        <v>9</v>
      </c>
      <c r="AA47" s="67"/>
      <c r="AB47" s="67">
        <v>8</v>
      </c>
      <c r="AC47" s="67">
        <v>9</v>
      </c>
      <c r="AD47" s="67">
        <v>8</v>
      </c>
      <c r="AE47" s="67"/>
      <c r="AF47" s="272">
        <f t="shared" si="4"/>
        <v>8</v>
      </c>
      <c r="AG47" s="169"/>
      <c r="AH47" s="180"/>
      <c r="AI47" s="235"/>
      <c r="AJ47" s="21">
        <v>40</v>
      </c>
      <c r="AK47" s="174">
        <v>9</v>
      </c>
      <c r="AL47" s="67">
        <v>7</v>
      </c>
      <c r="AM47" s="67">
        <v>8</v>
      </c>
      <c r="AN47" s="67"/>
      <c r="AO47" s="272">
        <f t="shared" si="5"/>
        <v>8</v>
      </c>
      <c r="AP47" s="67"/>
      <c r="AQ47" s="42">
        <v>8</v>
      </c>
      <c r="AR47" s="41">
        <v>8</v>
      </c>
      <c r="AS47" s="42">
        <v>9</v>
      </c>
      <c r="AT47" s="42"/>
      <c r="AU47" s="272">
        <f t="shared" si="6"/>
        <v>9</v>
      </c>
      <c r="AV47" s="67"/>
      <c r="AW47" s="42">
        <v>8</v>
      </c>
      <c r="AX47" s="42">
        <v>7</v>
      </c>
      <c r="AY47" s="41">
        <v>7</v>
      </c>
      <c r="AZ47" s="42">
        <v>8</v>
      </c>
      <c r="BA47" s="42"/>
      <c r="BB47" s="272">
        <f t="shared" si="7"/>
        <v>8</v>
      </c>
      <c r="BC47" s="67"/>
      <c r="BD47" s="42">
        <v>8</v>
      </c>
      <c r="BE47" s="41">
        <v>8</v>
      </c>
      <c r="BF47" s="41">
        <v>8</v>
      </c>
      <c r="BG47" s="42">
        <v>7</v>
      </c>
      <c r="BH47" s="42"/>
      <c r="BI47" s="272">
        <f t="shared" si="8"/>
        <v>7</v>
      </c>
      <c r="BJ47" s="66"/>
      <c r="BK47" s="42">
        <v>7</v>
      </c>
      <c r="BL47" s="41">
        <v>6</v>
      </c>
      <c r="BM47" s="41">
        <v>9</v>
      </c>
      <c r="BN47" s="42">
        <v>9</v>
      </c>
      <c r="BO47" s="42"/>
      <c r="BP47" s="272">
        <f t="shared" si="9"/>
        <v>9</v>
      </c>
      <c r="BQ47" s="66"/>
      <c r="BR47" s="275">
        <v>10</v>
      </c>
      <c r="BS47" s="275">
        <f t="shared" si="16"/>
        <v>249</v>
      </c>
      <c r="BT47" s="281">
        <f t="shared" si="18"/>
        <v>8.3</v>
      </c>
      <c r="BU47" s="70"/>
      <c r="BV47" s="69" t="str">
        <f t="shared" si="10"/>
        <v>Giái</v>
      </c>
      <c r="BY47" s="330">
        <v>249</v>
      </c>
      <c r="BZ47">
        <v>189</v>
      </c>
      <c r="CA47" s="329">
        <f t="shared" si="17"/>
        <v>7.963636363636364</v>
      </c>
      <c r="CB47" s="69" t="str">
        <f t="shared" si="2"/>
        <v>Kh¸</v>
      </c>
    </row>
    <row r="48" spans="1:80" ht="15" customHeight="1">
      <c r="A48" s="20">
        <v>41</v>
      </c>
      <c r="B48" s="21">
        <v>41</v>
      </c>
      <c r="C48" s="22" t="s">
        <v>97</v>
      </c>
      <c r="D48" s="324" t="s">
        <v>34</v>
      </c>
      <c r="E48" s="367" t="s">
        <v>338</v>
      </c>
      <c r="F48" s="278">
        <v>8</v>
      </c>
      <c r="G48" s="278">
        <v>8</v>
      </c>
      <c r="H48" s="42">
        <v>7</v>
      </c>
      <c r="I48" s="42">
        <v>6</v>
      </c>
      <c r="J48" s="42">
        <v>8</v>
      </c>
      <c r="K48" s="42"/>
      <c r="L48" s="272">
        <f t="shared" si="14"/>
        <v>8</v>
      </c>
      <c r="M48" s="67"/>
      <c r="N48" s="41">
        <v>7</v>
      </c>
      <c r="O48" s="41">
        <v>6</v>
      </c>
      <c r="P48" s="41">
        <v>3</v>
      </c>
      <c r="Q48" s="42">
        <v>8</v>
      </c>
      <c r="R48" s="42"/>
      <c r="S48" s="272">
        <f t="shared" si="15"/>
        <v>7</v>
      </c>
      <c r="T48" s="67"/>
      <c r="U48" s="42">
        <v>7</v>
      </c>
      <c r="V48" s="42">
        <v>8</v>
      </c>
      <c r="W48" s="41">
        <v>7</v>
      </c>
      <c r="X48" s="42">
        <v>9</v>
      </c>
      <c r="Y48" s="42"/>
      <c r="Z48" s="272">
        <f t="shared" si="3"/>
        <v>9</v>
      </c>
      <c r="AA48" s="67"/>
      <c r="AB48" s="67">
        <v>8</v>
      </c>
      <c r="AC48" s="67">
        <v>8</v>
      </c>
      <c r="AD48" s="67">
        <v>7</v>
      </c>
      <c r="AE48" s="67"/>
      <c r="AF48" s="272">
        <f t="shared" si="4"/>
        <v>7</v>
      </c>
      <c r="AG48" s="169"/>
      <c r="AH48" s="180"/>
      <c r="AI48" s="235"/>
      <c r="AJ48" s="21">
        <v>41</v>
      </c>
      <c r="AK48" s="174">
        <v>8</v>
      </c>
      <c r="AL48" s="67">
        <v>7</v>
      </c>
      <c r="AM48" s="67">
        <v>8</v>
      </c>
      <c r="AN48" s="67"/>
      <c r="AO48" s="272">
        <f t="shared" si="5"/>
        <v>8</v>
      </c>
      <c r="AP48" s="67"/>
      <c r="AQ48" s="42">
        <v>7</v>
      </c>
      <c r="AR48" s="41">
        <v>9</v>
      </c>
      <c r="AS48" s="42">
        <v>9</v>
      </c>
      <c r="AT48" s="42"/>
      <c r="AU48" s="272">
        <f t="shared" si="6"/>
        <v>9</v>
      </c>
      <c r="AV48" s="67"/>
      <c r="AW48" s="42">
        <v>7</v>
      </c>
      <c r="AX48" s="42">
        <v>6</v>
      </c>
      <c r="AY48" s="41">
        <v>7</v>
      </c>
      <c r="AZ48" s="42">
        <v>7</v>
      </c>
      <c r="BA48" s="42"/>
      <c r="BB48" s="272">
        <f t="shared" si="7"/>
        <v>7</v>
      </c>
      <c r="BC48" s="67"/>
      <c r="BD48" s="42">
        <v>6</v>
      </c>
      <c r="BE48" s="41">
        <v>8</v>
      </c>
      <c r="BF48" s="41">
        <v>8</v>
      </c>
      <c r="BG48" s="42">
        <v>7</v>
      </c>
      <c r="BH48" s="42"/>
      <c r="BI48" s="272">
        <f t="shared" si="8"/>
        <v>7</v>
      </c>
      <c r="BJ48" s="66"/>
      <c r="BK48" s="42">
        <v>6</v>
      </c>
      <c r="BL48" s="41">
        <v>7</v>
      </c>
      <c r="BM48" s="41">
        <v>7</v>
      </c>
      <c r="BN48" s="42">
        <v>9</v>
      </c>
      <c r="BO48" s="42"/>
      <c r="BP48" s="272">
        <f t="shared" si="9"/>
        <v>8</v>
      </c>
      <c r="BQ48" s="66"/>
      <c r="BR48" s="275">
        <v>10</v>
      </c>
      <c r="BS48" s="275">
        <f t="shared" si="16"/>
        <v>244</v>
      </c>
      <c r="BT48" s="281">
        <f t="shared" si="18"/>
        <v>8.13</v>
      </c>
      <c r="BU48" s="70"/>
      <c r="BV48" s="69" t="str">
        <f t="shared" si="10"/>
        <v>Giái</v>
      </c>
      <c r="BY48" s="330">
        <v>244</v>
      </c>
      <c r="BZ48">
        <v>203</v>
      </c>
      <c r="CA48" s="329">
        <f t="shared" si="17"/>
        <v>8.127272727272727</v>
      </c>
      <c r="CB48" s="69" t="str">
        <f t="shared" si="2"/>
        <v>Giái</v>
      </c>
    </row>
    <row r="49" spans="1:80" ht="15" customHeight="1">
      <c r="A49" s="28">
        <v>42</v>
      </c>
      <c r="B49" s="21">
        <v>42</v>
      </c>
      <c r="C49" s="22" t="s">
        <v>98</v>
      </c>
      <c r="D49" s="324" t="s">
        <v>42</v>
      </c>
      <c r="E49" s="367" t="s">
        <v>339</v>
      </c>
      <c r="F49" s="278">
        <v>8</v>
      </c>
      <c r="G49" s="278">
        <v>8</v>
      </c>
      <c r="H49" s="42">
        <v>8</v>
      </c>
      <c r="I49" s="42">
        <v>7</v>
      </c>
      <c r="J49" s="42">
        <v>7</v>
      </c>
      <c r="K49" s="42"/>
      <c r="L49" s="272">
        <f t="shared" si="14"/>
        <v>7</v>
      </c>
      <c r="M49" s="67"/>
      <c r="N49" s="41">
        <v>8</v>
      </c>
      <c r="O49" s="41">
        <v>6</v>
      </c>
      <c r="P49" s="41">
        <v>8</v>
      </c>
      <c r="Q49" s="42">
        <v>8</v>
      </c>
      <c r="R49" s="42"/>
      <c r="S49" s="272">
        <f t="shared" si="15"/>
        <v>8</v>
      </c>
      <c r="T49" s="67"/>
      <c r="U49" s="42">
        <v>7</v>
      </c>
      <c r="V49" s="42">
        <v>5</v>
      </c>
      <c r="W49" s="41">
        <v>6</v>
      </c>
      <c r="X49" s="42">
        <v>8</v>
      </c>
      <c r="Y49" s="42"/>
      <c r="Z49" s="272">
        <f t="shared" si="3"/>
        <v>7</v>
      </c>
      <c r="AA49" s="67"/>
      <c r="AB49" s="67">
        <v>8</v>
      </c>
      <c r="AC49" s="67">
        <v>8</v>
      </c>
      <c r="AD49" s="67">
        <v>8</v>
      </c>
      <c r="AE49" s="67"/>
      <c r="AF49" s="272">
        <f t="shared" si="4"/>
        <v>8</v>
      </c>
      <c r="AG49" s="169"/>
      <c r="AH49" s="180"/>
      <c r="AI49" s="235"/>
      <c r="AJ49" s="21">
        <v>42</v>
      </c>
      <c r="AK49" s="174">
        <v>8</v>
      </c>
      <c r="AL49" s="67">
        <v>8</v>
      </c>
      <c r="AM49" s="67">
        <v>8</v>
      </c>
      <c r="AN49" s="67"/>
      <c r="AO49" s="272">
        <f t="shared" si="5"/>
        <v>8</v>
      </c>
      <c r="AP49" s="67"/>
      <c r="AQ49" s="42">
        <v>8</v>
      </c>
      <c r="AR49" s="41">
        <v>8</v>
      </c>
      <c r="AS49" s="42">
        <v>9</v>
      </c>
      <c r="AT49" s="42"/>
      <c r="AU49" s="272">
        <f t="shared" si="6"/>
        <v>9</v>
      </c>
      <c r="AV49" s="67"/>
      <c r="AW49" s="42">
        <v>7</v>
      </c>
      <c r="AX49" s="42">
        <v>7</v>
      </c>
      <c r="AY49" s="41">
        <v>7</v>
      </c>
      <c r="AZ49" s="42">
        <v>7</v>
      </c>
      <c r="BA49" s="42"/>
      <c r="BB49" s="272">
        <f t="shared" si="7"/>
        <v>7</v>
      </c>
      <c r="BC49" s="67"/>
      <c r="BD49" s="42">
        <v>8</v>
      </c>
      <c r="BE49" s="41">
        <v>8</v>
      </c>
      <c r="BF49" s="41">
        <v>8</v>
      </c>
      <c r="BG49" s="42">
        <v>9</v>
      </c>
      <c r="BH49" s="42"/>
      <c r="BI49" s="272">
        <f t="shared" si="8"/>
        <v>9</v>
      </c>
      <c r="BJ49" s="66"/>
      <c r="BK49" s="42">
        <v>6</v>
      </c>
      <c r="BL49" s="41">
        <v>7</v>
      </c>
      <c r="BM49" s="41">
        <v>8</v>
      </c>
      <c r="BN49" s="42">
        <v>8</v>
      </c>
      <c r="BO49" s="42"/>
      <c r="BP49" s="272">
        <f t="shared" si="9"/>
        <v>8</v>
      </c>
      <c r="BQ49" s="66"/>
      <c r="BR49" s="275">
        <v>10</v>
      </c>
      <c r="BS49" s="275">
        <f t="shared" si="16"/>
        <v>245</v>
      </c>
      <c r="BT49" s="281">
        <f t="shared" si="18"/>
        <v>8.17</v>
      </c>
      <c r="BU49" s="70"/>
      <c r="BV49" s="69" t="str">
        <f t="shared" si="10"/>
        <v>Giái</v>
      </c>
      <c r="BY49" s="330">
        <v>245</v>
      </c>
      <c r="BZ49">
        <v>179</v>
      </c>
      <c r="CA49" s="329">
        <f t="shared" si="17"/>
        <v>7.709090909090909</v>
      </c>
      <c r="CB49" s="69" t="str">
        <f t="shared" si="2"/>
        <v>Kh¸</v>
      </c>
    </row>
    <row r="50" spans="1:80" ht="15" customHeight="1">
      <c r="A50" s="20">
        <v>43</v>
      </c>
      <c r="B50" s="21">
        <v>43</v>
      </c>
      <c r="C50" s="22" t="s">
        <v>14</v>
      </c>
      <c r="D50" s="324" t="s">
        <v>99</v>
      </c>
      <c r="E50" s="367" t="s">
        <v>340</v>
      </c>
      <c r="F50" s="278">
        <v>8</v>
      </c>
      <c r="G50" s="278">
        <v>8</v>
      </c>
      <c r="H50" s="42">
        <v>7</v>
      </c>
      <c r="I50" s="42">
        <v>8</v>
      </c>
      <c r="J50" s="42">
        <v>8</v>
      </c>
      <c r="K50" s="42"/>
      <c r="L50" s="272">
        <f t="shared" si="14"/>
        <v>8</v>
      </c>
      <c r="M50" s="67"/>
      <c r="N50" s="41">
        <v>5</v>
      </c>
      <c r="O50" s="41">
        <v>5</v>
      </c>
      <c r="P50" s="41">
        <v>8</v>
      </c>
      <c r="Q50" s="42">
        <v>7</v>
      </c>
      <c r="R50" s="42"/>
      <c r="S50" s="272">
        <f t="shared" si="15"/>
        <v>7</v>
      </c>
      <c r="T50" s="67"/>
      <c r="U50" s="42">
        <v>7</v>
      </c>
      <c r="V50" s="42">
        <v>7</v>
      </c>
      <c r="W50" s="41">
        <v>7</v>
      </c>
      <c r="X50" s="42">
        <v>8</v>
      </c>
      <c r="Y50" s="42"/>
      <c r="Z50" s="272">
        <f t="shared" si="3"/>
        <v>8</v>
      </c>
      <c r="AA50" s="67"/>
      <c r="AB50" s="67">
        <v>7</v>
      </c>
      <c r="AC50" s="67">
        <v>9</v>
      </c>
      <c r="AD50" s="67">
        <v>8</v>
      </c>
      <c r="AE50" s="67"/>
      <c r="AF50" s="272">
        <f t="shared" si="4"/>
        <v>8</v>
      </c>
      <c r="AG50" s="169"/>
      <c r="AH50" s="180"/>
      <c r="AI50" s="235"/>
      <c r="AJ50" s="21">
        <v>43</v>
      </c>
      <c r="AK50" s="174">
        <v>8</v>
      </c>
      <c r="AL50" s="67">
        <v>8</v>
      </c>
      <c r="AM50" s="67">
        <v>7</v>
      </c>
      <c r="AN50" s="67"/>
      <c r="AO50" s="272">
        <f t="shared" si="5"/>
        <v>7</v>
      </c>
      <c r="AP50" s="67"/>
      <c r="AQ50" s="42">
        <v>7</v>
      </c>
      <c r="AR50" s="41">
        <v>8</v>
      </c>
      <c r="AS50" s="42">
        <v>7</v>
      </c>
      <c r="AT50" s="42"/>
      <c r="AU50" s="272">
        <f t="shared" si="6"/>
        <v>7</v>
      </c>
      <c r="AV50" s="67"/>
      <c r="AW50" s="42">
        <v>7</v>
      </c>
      <c r="AX50" s="42">
        <v>6</v>
      </c>
      <c r="AY50" s="41">
        <v>7</v>
      </c>
      <c r="AZ50" s="42">
        <v>7</v>
      </c>
      <c r="BA50" s="42"/>
      <c r="BB50" s="272">
        <f t="shared" si="7"/>
        <v>7</v>
      </c>
      <c r="BC50" s="67"/>
      <c r="BD50" s="42">
        <v>7</v>
      </c>
      <c r="BE50" s="41">
        <v>7</v>
      </c>
      <c r="BF50" s="41">
        <v>8</v>
      </c>
      <c r="BG50" s="42">
        <v>7</v>
      </c>
      <c r="BH50" s="42"/>
      <c r="BI50" s="272">
        <f t="shared" si="8"/>
        <v>7</v>
      </c>
      <c r="BJ50" s="66"/>
      <c r="BK50" s="42">
        <v>5</v>
      </c>
      <c r="BL50" s="41">
        <v>9</v>
      </c>
      <c r="BM50" s="41">
        <v>9</v>
      </c>
      <c r="BN50" s="42">
        <v>7</v>
      </c>
      <c r="BO50" s="42"/>
      <c r="BP50" s="272">
        <f t="shared" si="9"/>
        <v>7</v>
      </c>
      <c r="BQ50" s="66"/>
      <c r="BR50" s="275">
        <v>10</v>
      </c>
      <c r="BS50" s="275">
        <f t="shared" si="16"/>
        <v>234</v>
      </c>
      <c r="BT50" s="281">
        <f t="shared" si="18"/>
        <v>7.8</v>
      </c>
      <c r="BU50" s="70"/>
      <c r="BV50" s="69" t="str">
        <f t="shared" si="10"/>
        <v>Kh¸</v>
      </c>
      <c r="BY50" s="330">
        <v>234</v>
      </c>
      <c r="BZ50">
        <v>176</v>
      </c>
      <c r="CA50" s="329">
        <f t="shared" si="17"/>
        <v>7.454545454545454</v>
      </c>
      <c r="CB50" s="69" t="str">
        <f t="shared" si="2"/>
        <v>Kh¸</v>
      </c>
    </row>
    <row r="51" spans="1:80" ht="15" customHeight="1">
      <c r="A51" s="20">
        <v>44</v>
      </c>
      <c r="B51" s="21">
        <v>44</v>
      </c>
      <c r="C51" s="22" t="s">
        <v>180</v>
      </c>
      <c r="D51" s="324" t="s">
        <v>18</v>
      </c>
      <c r="E51" s="367" t="s">
        <v>341</v>
      </c>
      <c r="F51" s="278">
        <v>8</v>
      </c>
      <c r="G51" s="278">
        <v>8</v>
      </c>
      <c r="H51" s="42">
        <v>7</v>
      </c>
      <c r="I51" s="42">
        <v>6</v>
      </c>
      <c r="J51" s="42">
        <v>7</v>
      </c>
      <c r="K51" s="42"/>
      <c r="L51" s="272">
        <f t="shared" si="14"/>
        <v>7</v>
      </c>
      <c r="M51" s="67"/>
      <c r="N51" s="41">
        <v>7</v>
      </c>
      <c r="O51" s="41">
        <v>6</v>
      </c>
      <c r="P51" s="41">
        <v>5</v>
      </c>
      <c r="Q51" s="42">
        <v>8</v>
      </c>
      <c r="R51" s="42"/>
      <c r="S51" s="272">
        <f t="shared" si="15"/>
        <v>7</v>
      </c>
      <c r="T51" s="67"/>
      <c r="U51" s="42">
        <v>8</v>
      </c>
      <c r="V51" s="42">
        <v>5</v>
      </c>
      <c r="W51" s="41">
        <v>7</v>
      </c>
      <c r="X51" s="42">
        <v>8</v>
      </c>
      <c r="Y51" s="42"/>
      <c r="Z51" s="272">
        <f t="shared" si="3"/>
        <v>8</v>
      </c>
      <c r="AA51" s="67"/>
      <c r="AB51" s="67">
        <v>8</v>
      </c>
      <c r="AC51" s="67">
        <v>8</v>
      </c>
      <c r="AD51" s="67">
        <v>7</v>
      </c>
      <c r="AE51" s="67"/>
      <c r="AF51" s="272">
        <f t="shared" si="4"/>
        <v>7</v>
      </c>
      <c r="AG51" s="169"/>
      <c r="AH51" s="180"/>
      <c r="AI51" s="235"/>
      <c r="AJ51" s="21">
        <v>44</v>
      </c>
      <c r="AK51" s="174">
        <v>9</v>
      </c>
      <c r="AL51" s="67">
        <v>7</v>
      </c>
      <c r="AM51" s="67">
        <v>7</v>
      </c>
      <c r="AN51" s="67"/>
      <c r="AO51" s="272">
        <f t="shared" si="5"/>
        <v>7</v>
      </c>
      <c r="AP51" s="67"/>
      <c r="AQ51" s="42">
        <v>7</v>
      </c>
      <c r="AR51" s="41">
        <v>8</v>
      </c>
      <c r="AS51" s="42">
        <v>9</v>
      </c>
      <c r="AT51" s="42"/>
      <c r="AU51" s="272">
        <f t="shared" si="6"/>
        <v>9</v>
      </c>
      <c r="AV51" s="67"/>
      <c r="AW51" s="42">
        <v>7</v>
      </c>
      <c r="AX51" s="42">
        <v>7</v>
      </c>
      <c r="AY51" s="41">
        <v>7</v>
      </c>
      <c r="AZ51" s="42">
        <v>5</v>
      </c>
      <c r="BA51" s="42"/>
      <c r="BB51" s="272">
        <f t="shared" si="7"/>
        <v>6</v>
      </c>
      <c r="BC51" s="67"/>
      <c r="BD51" s="42">
        <v>8</v>
      </c>
      <c r="BE51" s="41">
        <v>8</v>
      </c>
      <c r="BF51" s="41">
        <v>8</v>
      </c>
      <c r="BG51" s="42">
        <v>7</v>
      </c>
      <c r="BH51" s="42"/>
      <c r="BI51" s="272">
        <f t="shared" si="8"/>
        <v>7</v>
      </c>
      <c r="BJ51" s="66"/>
      <c r="BK51" s="42">
        <v>6</v>
      </c>
      <c r="BL51" s="41">
        <v>7</v>
      </c>
      <c r="BM51" s="41">
        <v>7</v>
      </c>
      <c r="BN51" s="42">
        <v>6</v>
      </c>
      <c r="BO51" s="42"/>
      <c r="BP51" s="272">
        <f t="shared" si="9"/>
        <v>6</v>
      </c>
      <c r="BQ51" s="66"/>
      <c r="BR51" s="275">
        <v>10</v>
      </c>
      <c r="BS51" s="275">
        <f t="shared" si="16"/>
        <v>226</v>
      </c>
      <c r="BT51" s="281">
        <f t="shared" si="18"/>
        <v>7.53</v>
      </c>
      <c r="BU51" s="70"/>
      <c r="BV51" s="69" t="str">
        <f t="shared" si="10"/>
        <v>Kh¸</v>
      </c>
      <c r="BY51" s="330">
        <v>226</v>
      </c>
      <c r="BZ51">
        <v>180</v>
      </c>
      <c r="CA51" s="329">
        <f t="shared" si="17"/>
        <v>7.381818181818182</v>
      </c>
      <c r="CB51" s="69" t="str">
        <f t="shared" si="2"/>
        <v>Kh¸</v>
      </c>
    </row>
    <row r="52" spans="1:80" ht="15" customHeight="1">
      <c r="A52" s="28">
        <v>45</v>
      </c>
      <c r="B52" s="21">
        <v>45</v>
      </c>
      <c r="C52" s="22" t="s">
        <v>10</v>
      </c>
      <c r="D52" s="324" t="s">
        <v>18</v>
      </c>
      <c r="E52" s="367" t="s">
        <v>342</v>
      </c>
      <c r="F52" s="278">
        <v>8</v>
      </c>
      <c r="G52" s="278">
        <v>8</v>
      </c>
      <c r="H52" s="42">
        <v>8</v>
      </c>
      <c r="I52" s="42">
        <v>7</v>
      </c>
      <c r="J52" s="42">
        <v>6</v>
      </c>
      <c r="K52" s="42"/>
      <c r="L52" s="272">
        <f t="shared" si="14"/>
        <v>7</v>
      </c>
      <c r="M52" s="67"/>
      <c r="N52" s="41">
        <v>7</v>
      </c>
      <c r="O52" s="41">
        <v>6</v>
      </c>
      <c r="P52" s="41">
        <v>5</v>
      </c>
      <c r="Q52" s="42">
        <v>6</v>
      </c>
      <c r="R52" s="42"/>
      <c r="S52" s="272">
        <f t="shared" si="15"/>
        <v>6</v>
      </c>
      <c r="T52" s="67"/>
      <c r="U52" s="42">
        <v>7</v>
      </c>
      <c r="V52" s="42">
        <v>7</v>
      </c>
      <c r="W52" s="41">
        <v>6</v>
      </c>
      <c r="X52" s="42">
        <v>7</v>
      </c>
      <c r="Y52" s="42"/>
      <c r="Z52" s="272">
        <f t="shared" si="3"/>
        <v>7</v>
      </c>
      <c r="AA52" s="67"/>
      <c r="AB52" s="67">
        <v>8</v>
      </c>
      <c r="AC52" s="67">
        <v>8</v>
      </c>
      <c r="AD52" s="67">
        <v>7</v>
      </c>
      <c r="AE52" s="67"/>
      <c r="AF52" s="272">
        <f t="shared" si="4"/>
        <v>7</v>
      </c>
      <c r="AG52" s="169"/>
      <c r="AH52" s="180"/>
      <c r="AI52" s="235"/>
      <c r="AJ52" s="21">
        <v>45</v>
      </c>
      <c r="AK52" s="174">
        <v>7</v>
      </c>
      <c r="AL52" s="67">
        <v>7</v>
      </c>
      <c r="AM52" s="67">
        <v>6</v>
      </c>
      <c r="AN52" s="67"/>
      <c r="AO52" s="272">
        <f t="shared" si="5"/>
        <v>6</v>
      </c>
      <c r="AP52" s="67"/>
      <c r="AQ52" s="42">
        <v>7</v>
      </c>
      <c r="AR52" s="41">
        <v>9</v>
      </c>
      <c r="AS52" s="42">
        <v>6</v>
      </c>
      <c r="AT52" s="42"/>
      <c r="AU52" s="272">
        <f t="shared" si="6"/>
        <v>7</v>
      </c>
      <c r="AV52" s="67"/>
      <c r="AW52" s="42">
        <v>7</v>
      </c>
      <c r="AX52" s="42">
        <v>6</v>
      </c>
      <c r="AY52" s="41">
        <v>7</v>
      </c>
      <c r="AZ52" s="42">
        <v>6</v>
      </c>
      <c r="BA52" s="42"/>
      <c r="BB52" s="272">
        <f t="shared" si="7"/>
        <v>6</v>
      </c>
      <c r="BC52" s="67"/>
      <c r="BD52" s="42">
        <v>8</v>
      </c>
      <c r="BE52" s="41">
        <v>7</v>
      </c>
      <c r="BF52" s="41">
        <v>8</v>
      </c>
      <c r="BG52" s="42">
        <v>8</v>
      </c>
      <c r="BH52" s="42"/>
      <c r="BI52" s="272">
        <f t="shared" si="8"/>
        <v>8</v>
      </c>
      <c r="BJ52" s="66"/>
      <c r="BK52" s="42">
        <v>7</v>
      </c>
      <c r="BL52" s="41">
        <v>7</v>
      </c>
      <c r="BM52" s="41">
        <v>7</v>
      </c>
      <c r="BN52" s="42">
        <v>8</v>
      </c>
      <c r="BO52" s="42"/>
      <c r="BP52" s="272">
        <f t="shared" si="9"/>
        <v>8</v>
      </c>
      <c r="BQ52" s="66"/>
      <c r="BR52" s="275">
        <v>10</v>
      </c>
      <c r="BS52" s="275">
        <f t="shared" si="16"/>
        <v>223</v>
      </c>
      <c r="BT52" s="281">
        <f t="shared" si="18"/>
        <v>7.43</v>
      </c>
      <c r="BU52" s="70"/>
      <c r="BV52" s="69" t="str">
        <f t="shared" si="10"/>
        <v>Kh¸</v>
      </c>
      <c r="BY52" s="330">
        <v>223</v>
      </c>
      <c r="BZ52">
        <v>187</v>
      </c>
      <c r="CA52" s="329">
        <f t="shared" si="17"/>
        <v>7.454545454545454</v>
      </c>
      <c r="CB52" s="69" t="str">
        <f t="shared" si="2"/>
        <v>Kh¸</v>
      </c>
    </row>
    <row r="53" spans="1:80" ht="15" customHeight="1">
      <c r="A53" s="20">
        <v>46</v>
      </c>
      <c r="B53" s="21">
        <v>46</v>
      </c>
      <c r="C53" s="22" t="s">
        <v>35</v>
      </c>
      <c r="D53" s="324" t="s">
        <v>41</v>
      </c>
      <c r="E53" s="367" t="s">
        <v>343</v>
      </c>
      <c r="F53" s="278">
        <v>8</v>
      </c>
      <c r="G53" s="278">
        <v>8</v>
      </c>
      <c r="H53" s="42">
        <v>7</v>
      </c>
      <c r="I53" s="42">
        <v>8</v>
      </c>
      <c r="J53" s="42">
        <v>7</v>
      </c>
      <c r="K53" s="42"/>
      <c r="L53" s="272">
        <f t="shared" si="14"/>
        <v>7</v>
      </c>
      <c r="M53" s="67"/>
      <c r="N53" s="41">
        <v>7</v>
      </c>
      <c r="O53" s="41">
        <v>6</v>
      </c>
      <c r="P53" s="41">
        <v>6</v>
      </c>
      <c r="Q53" s="42">
        <v>8</v>
      </c>
      <c r="R53" s="42"/>
      <c r="S53" s="272">
        <f t="shared" si="15"/>
        <v>8</v>
      </c>
      <c r="T53" s="67"/>
      <c r="U53" s="42">
        <v>6</v>
      </c>
      <c r="V53" s="42">
        <v>6</v>
      </c>
      <c r="W53" s="41">
        <v>6</v>
      </c>
      <c r="X53" s="42">
        <v>7</v>
      </c>
      <c r="Y53" s="42"/>
      <c r="Z53" s="272">
        <f t="shared" si="3"/>
        <v>7</v>
      </c>
      <c r="AA53" s="67"/>
      <c r="AB53" s="67">
        <v>8</v>
      </c>
      <c r="AC53" s="67">
        <v>8</v>
      </c>
      <c r="AD53" s="67">
        <v>7</v>
      </c>
      <c r="AE53" s="67"/>
      <c r="AF53" s="272">
        <f t="shared" si="4"/>
        <v>7</v>
      </c>
      <c r="AG53" s="169"/>
      <c r="AH53" s="180"/>
      <c r="AI53" s="235"/>
      <c r="AJ53" s="21">
        <v>46</v>
      </c>
      <c r="AK53" s="174">
        <v>7</v>
      </c>
      <c r="AL53" s="67">
        <v>7</v>
      </c>
      <c r="AM53" s="67">
        <v>7</v>
      </c>
      <c r="AN53" s="67"/>
      <c r="AO53" s="272">
        <f t="shared" si="5"/>
        <v>7</v>
      </c>
      <c r="AP53" s="67"/>
      <c r="AQ53" s="42">
        <v>8</v>
      </c>
      <c r="AR53" s="41">
        <v>8</v>
      </c>
      <c r="AS53" s="42">
        <v>8</v>
      </c>
      <c r="AT53" s="42"/>
      <c r="AU53" s="272">
        <f t="shared" si="6"/>
        <v>8</v>
      </c>
      <c r="AV53" s="67"/>
      <c r="AW53" s="42">
        <v>7</v>
      </c>
      <c r="AX53" s="42">
        <v>7</v>
      </c>
      <c r="AY53" s="41">
        <v>7</v>
      </c>
      <c r="AZ53" s="42">
        <v>6</v>
      </c>
      <c r="BA53" s="42"/>
      <c r="BB53" s="272">
        <f t="shared" si="7"/>
        <v>6</v>
      </c>
      <c r="BC53" s="67"/>
      <c r="BD53" s="42">
        <v>8</v>
      </c>
      <c r="BE53" s="41">
        <v>6</v>
      </c>
      <c r="BF53" s="41">
        <v>9</v>
      </c>
      <c r="BG53" s="42">
        <v>8</v>
      </c>
      <c r="BH53" s="42"/>
      <c r="BI53" s="272">
        <f t="shared" si="8"/>
        <v>8</v>
      </c>
      <c r="BJ53" s="66"/>
      <c r="BK53" s="42">
        <v>7</v>
      </c>
      <c r="BL53" s="41">
        <v>7</v>
      </c>
      <c r="BM53" s="41">
        <v>7</v>
      </c>
      <c r="BN53" s="42">
        <v>6</v>
      </c>
      <c r="BO53" s="42"/>
      <c r="BP53" s="272">
        <f t="shared" si="9"/>
        <v>6</v>
      </c>
      <c r="BQ53" s="66"/>
      <c r="BR53" s="275">
        <v>10</v>
      </c>
      <c r="BS53" s="275">
        <f t="shared" si="16"/>
        <v>227</v>
      </c>
      <c r="BT53" s="281">
        <f t="shared" si="18"/>
        <v>7.57</v>
      </c>
      <c r="BU53" s="70"/>
      <c r="BV53" s="69" t="str">
        <f t="shared" si="10"/>
        <v>Kh¸</v>
      </c>
      <c r="BY53" s="330">
        <v>227</v>
      </c>
      <c r="BZ53">
        <v>196</v>
      </c>
      <c r="CA53" s="329">
        <f t="shared" si="17"/>
        <v>7.6909090909090905</v>
      </c>
      <c r="CB53" s="69" t="str">
        <f t="shared" si="2"/>
        <v>Kh¸</v>
      </c>
    </row>
    <row r="54" spans="1:80" ht="15" customHeight="1">
      <c r="A54" s="20">
        <v>47</v>
      </c>
      <c r="B54" s="21">
        <v>47</v>
      </c>
      <c r="C54" s="22" t="s">
        <v>10</v>
      </c>
      <c r="D54" s="324" t="s">
        <v>41</v>
      </c>
      <c r="E54" s="367" t="s">
        <v>344</v>
      </c>
      <c r="F54" s="278">
        <v>8</v>
      </c>
      <c r="G54" s="278">
        <v>8</v>
      </c>
      <c r="H54" s="42">
        <v>7</v>
      </c>
      <c r="I54" s="42">
        <v>7</v>
      </c>
      <c r="J54" s="42">
        <v>8</v>
      </c>
      <c r="K54" s="42"/>
      <c r="L54" s="272">
        <f t="shared" si="14"/>
        <v>8</v>
      </c>
      <c r="M54" s="67"/>
      <c r="N54" s="41">
        <v>7</v>
      </c>
      <c r="O54" s="41">
        <v>6</v>
      </c>
      <c r="P54" s="41">
        <v>8</v>
      </c>
      <c r="Q54" s="42">
        <v>7</v>
      </c>
      <c r="R54" s="42"/>
      <c r="S54" s="272">
        <f t="shared" si="15"/>
        <v>7</v>
      </c>
      <c r="T54" s="67"/>
      <c r="U54" s="42">
        <v>7</v>
      </c>
      <c r="V54" s="42">
        <v>6</v>
      </c>
      <c r="W54" s="41">
        <v>7</v>
      </c>
      <c r="X54" s="42">
        <v>7</v>
      </c>
      <c r="Y54" s="42"/>
      <c r="Z54" s="272">
        <f t="shared" si="3"/>
        <v>7</v>
      </c>
      <c r="AA54" s="67"/>
      <c r="AB54" s="67">
        <v>8</v>
      </c>
      <c r="AC54" s="67">
        <v>9</v>
      </c>
      <c r="AD54" s="67">
        <v>9</v>
      </c>
      <c r="AE54" s="67"/>
      <c r="AF54" s="272">
        <f t="shared" si="4"/>
        <v>9</v>
      </c>
      <c r="AG54" s="169"/>
      <c r="AH54" s="180"/>
      <c r="AI54" s="235"/>
      <c r="AJ54" s="21">
        <v>47</v>
      </c>
      <c r="AK54" s="174">
        <v>8</v>
      </c>
      <c r="AL54" s="67">
        <v>7</v>
      </c>
      <c r="AM54" s="67">
        <v>7</v>
      </c>
      <c r="AN54" s="67"/>
      <c r="AO54" s="272">
        <f t="shared" si="5"/>
        <v>7</v>
      </c>
      <c r="AP54" s="67"/>
      <c r="AQ54" s="42">
        <v>7</v>
      </c>
      <c r="AR54" s="41">
        <v>8</v>
      </c>
      <c r="AS54" s="42">
        <v>8</v>
      </c>
      <c r="AT54" s="42"/>
      <c r="AU54" s="272">
        <f t="shared" si="6"/>
        <v>8</v>
      </c>
      <c r="AV54" s="67"/>
      <c r="AW54" s="42">
        <v>7</v>
      </c>
      <c r="AX54" s="42">
        <v>7</v>
      </c>
      <c r="AY54" s="41">
        <v>7</v>
      </c>
      <c r="AZ54" s="42">
        <v>6</v>
      </c>
      <c r="BA54" s="42"/>
      <c r="BB54" s="272">
        <f t="shared" si="7"/>
        <v>6</v>
      </c>
      <c r="BC54" s="67"/>
      <c r="BD54" s="42">
        <v>7</v>
      </c>
      <c r="BE54" s="41">
        <v>8</v>
      </c>
      <c r="BF54" s="41">
        <v>9</v>
      </c>
      <c r="BG54" s="42">
        <v>8</v>
      </c>
      <c r="BH54" s="42"/>
      <c r="BI54" s="272">
        <f t="shared" si="8"/>
        <v>8</v>
      </c>
      <c r="BJ54" s="66"/>
      <c r="BK54" s="42">
        <v>6</v>
      </c>
      <c r="BL54" s="41">
        <v>7</v>
      </c>
      <c r="BM54" s="41">
        <v>8</v>
      </c>
      <c r="BN54" s="42">
        <v>6</v>
      </c>
      <c r="BO54" s="42"/>
      <c r="BP54" s="272">
        <f t="shared" si="9"/>
        <v>6</v>
      </c>
      <c r="BQ54" s="66"/>
      <c r="BR54" s="275">
        <v>10</v>
      </c>
      <c r="BS54" s="275">
        <f t="shared" si="16"/>
        <v>232</v>
      </c>
      <c r="BT54" s="281">
        <f t="shared" si="18"/>
        <v>7.73</v>
      </c>
      <c r="BU54" s="70"/>
      <c r="BV54" s="69" t="str">
        <f t="shared" si="10"/>
        <v>Kh¸</v>
      </c>
      <c r="BY54" s="330">
        <v>232</v>
      </c>
      <c r="BZ54">
        <v>191</v>
      </c>
      <c r="CA54" s="329">
        <f t="shared" si="17"/>
        <v>7.6909090909090905</v>
      </c>
      <c r="CB54" s="69" t="str">
        <f t="shared" si="2"/>
        <v>Kh¸</v>
      </c>
    </row>
    <row r="55" spans="1:80" ht="15" customHeight="1">
      <c r="A55" s="28">
        <v>48</v>
      </c>
      <c r="B55" s="21">
        <v>48</v>
      </c>
      <c r="C55" s="22" t="s">
        <v>101</v>
      </c>
      <c r="D55" s="324" t="s">
        <v>41</v>
      </c>
      <c r="E55" s="367" t="s">
        <v>345</v>
      </c>
      <c r="F55" s="278">
        <v>8</v>
      </c>
      <c r="G55" s="278">
        <v>8</v>
      </c>
      <c r="H55" s="42">
        <v>7</v>
      </c>
      <c r="I55" s="42">
        <v>7</v>
      </c>
      <c r="J55" s="42">
        <v>8</v>
      </c>
      <c r="K55" s="42"/>
      <c r="L55" s="272">
        <f t="shared" si="14"/>
        <v>8</v>
      </c>
      <c r="M55" s="67"/>
      <c r="N55" s="41">
        <v>6</v>
      </c>
      <c r="O55" s="41">
        <v>6</v>
      </c>
      <c r="P55" s="41">
        <v>8</v>
      </c>
      <c r="Q55" s="42">
        <v>7</v>
      </c>
      <c r="R55" s="42"/>
      <c r="S55" s="272">
        <f t="shared" si="15"/>
        <v>7</v>
      </c>
      <c r="T55" s="67"/>
      <c r="U55" s="42">
        <v>7</v>
      </c>
      <c r="V55" s="213">
        <v>6</v>
      </c>
      <c r="W55" s="65">
        <v>6</v>
      </c>
      <c r="X55" s="42">
        <v>7</v>
      </c>
      <c r="Y55" s="42"/>
      <c r="Z55" s="272">
        <f t="shared" si="3"/>
        <v>7</v>
      </c>
      <c r="AA55" s="67"/>
      <c r="AB55" s="67">
        <v>7</v>
      </c>
      <c r="AC55" s="67">
        <v>9</v>
      </c>
      <c r="AD55" s="67">
        <v>8</v>
      </c>
      <c r="AE55" s="67"/>
      <c r="AF55" s="272">
        <f t="shared" si="4"/>
        <v>8</v>
      </c>
      <c r="AG55" s="169"/>
      <c r="AH55" s="180"/>
      <c r="AI55" s="235"/>
      <c r="AJ55" s="21">
        <v>48</v>
      </c>
      <c r="AK55" s="174">
        <v>7</v>
      </c>
      <c r="AL55" s="67">
        <v>7</v>
      </c>
      <c r="AM55" s="67">
        <v>7</v>
      </c>
      <c r="AN55" s="67"/>
      <c r="AO55" s="272">
        <f t="shared" si="5"/>
        <v>7</v>
      </c>
      <c r="AP55" s="67"/>
      <c r="AQ55" s="42">
        <v>8</v>
      </c>
      <c r="AR55" s="41">
        <v>8</v>
      </c>
      <c r="AS55" s="42">
        <v>8</v>
      </c>
      <c r="AT55" s="42"/>
      <c r="AU55" s="272">
        <f t="shared" si="6"/>
        <v>8</v>
      </c>
      <c r="AV55" s="67"/>
      <c r="AW55" s="42">
        <v>8</v>
      </c>
      <c r="AX55" s="42">
        <v>7</v>
      </c>
      <c r="AY55" s="41">
        <v>7</v>
      </c>
      <c r="AZ55" s="42">
        <v>6</v>
      </c>
      <c r="BA55" s="42"/>
      <c r="BB55" s="272">
        <f t="shared" si="7"/>
        <v>6</v>
      </c>
      <c r="BC55" s="67"/>
      <c r="BD55" s="42">
        <v>7</v>
      </c>
      <c r="BE55" s="41">
        <v>6</v>
      </c>
      <c r="BF55" s="41">
        <v>8</v>
      </c>
      <c r="BG55" s="42">
        <v>7</v>
      </c>
      <c r="BH55" s="42"/>
      <c r="BI55" s="272">
        <f t="shared" si="8"/>
        <v>7</v>
      </c>
      <c r="BJ55" s="66"/>
      <c r="BK55" s="42">
        <v>6</v>
      </c>
      <c r="BL55" s="41">
        <v>7</v>
      </c>
      <c r="BM55" s="41">
        <v>8</v>
      </c>
      <c r="BN55" s="42">
        <v>7</v>
      </c>
      <c r="BO55" s="42"/>
      <c r="BP55" s="272">
        <f t="shared" si="9"/>
        <v>7</v>
      </c>
      <c r="BQ55" s="66"/>
      <c r="BR55" s="275">
        <v>10</v>
      </c>
      <c r="BS55" s="275">
        <f t="shared" si="16"/>
        <v>230</v>
      </c>
      <c r="BT55" s="281">
        <f t="shared" si="18"/>
        <v>7.67</v>
      </c>
      <c r="BU55" s="70"/>
      <c r="BV55" s="69" t="str">
        <f t="shared" si="10"/>
        <v>Kh¸</v>
      </c>
      <c r="BY55" s="330">
        <v>230</v>
      </c>
      <c r="BZ55">
        <v>191</v>
      </c>
      <c r="CA55" s="329">
        <f>(BY55+BZ55)/55</f>
        <v>7.654545454545454</v>
      </c>
      <c r="CB55" s="69" t="str">
        <f t="shared" si="2"/>
        <v>Kh¸</v>
      </c>
    </row>
    <row r="56" spans="1:80" ht="15" customHeight="1">
      <c r="A56" s="20">
        <v>49</v>
      </c>
      <c r="B56" s="21">
        <v>49</v>
      </c>
      <c r="C56" s="22" t="s">
        <v>30</v>
      </c>
      <c r="D56" s="324" t="s">
        <v>102</v>
      </c>
      <c r="E56" s="367" t="s">
        <v>346</v>
      </c>
      <c r="F56" s="278">
        <v>8</v>
      </c>
      <c r="G56" s="278">
        <v>7</v>
      </c>
      <c r="H56" s="42">
        <v>7</v>
      </c>
      <c r="I56" s="42">
        <v>8</v>
      </c>
      <c r="J56" s="42">
        <v>7</v>
      </c>
      <c r="K56" s="42"/>
      <c r="L56" s="272">
        <f t="shared" si="14"/>
        <v>7</v>
      </c>
      <c r="M56" s="67"/>
      <c r="N56" s="41">
        <v>6</v>
      </c>
      <c r="O56" s="41">
        <v>5</v>
      </c>
      <c r="P56" s="41">
        <v>7</v>
      </c>
      <c r="Q56" s="42">
        <v>7</v>
      </c>
      <c r="R56" s="42"/>
      <c r="S56" s="272">
        <f t="shared" si="15"/>
        <v>7</v>
      </c>
      <c r="T56" s="67"/>
      <c r="U56" s="42">
        <v>7</v>
      </c>
      <c r="V56" s="42">
        <v>5</v>
      </c>
      <c r="W56" s="41">
        <v>6</v>
      </c>
      <c r="X56" s="42">
        <v>8</v>
      </c>
      <c r="Y56" s="42"/>
      <c r="Z56" s="272">
        <f t="shared" si="3"/>
        <v>7</v>
      </c>
      <c r="AA56" s="67"/>
      <c r="AB56" s="67">
        <v>8</v>
      </c>
      <c r="AC56" s="67">
        <v>8</v>
      </c>
      <c r="AD56" s="67">
        <v>7</v>
      </c>
      <c r="AE56" s="67"/>
      <c r="AF56" s="272">
        <f t="shared" si="4"/>
        <v>7</v>
      </c>
      <c r="AG56" s="169"/>
      <c r="AH56" s="180"/>
      <c r="AI56" s="235"/>
      <c r="AJ56" s="21">
        <v>49</v>
      </c>
      <c r="AK56" s="174">
        <v>8</v>
      </c>
      <c r="AL56" s="67">
        <v>7</v>
      </c>
      <c r="AM56" s="67">
        <v>7</v>
      </c>
      <c r="AN56" s="67"/>
      <c r="AO56" s="272">
        <f t="shared" si="5"/>
        <v>7</v>
      </c>
      <c r="AP56" s="67"/>
      <c r="AQ56" s="42">
        <v>7</v>
      </c>
      <c r="AR56" s="41">
        <v>8</v>
      </c>
      <c r="AS56" s="42">
        <v>8</v>
      </c>
      <c r="AT56" s="42"/>
      <c r="AU56" s="272">
        <f t="shared" si="6"/>
        <v>8</v>
      </c>
      <c r="AV56" s="67"/>
      <c r="AW56" s="42">
        <v>7</v>
      </c>
      <c r="AX56" s="42">
        <v>6</v>
      </c>
      <c r="AY56" s="41">
        <v>7</v>
      </c>
      <c r="AZ56" s="42">
        <v>6</v>
      </c>
      <c r="BA56" s="42"/>
      <c r="BB56" s="272">
        <f t="shared" si="7"/>
        <v>6</v>
      </c>
      <c r="BC56" s="67"/>
      <c r="BD56" s="42">
        <v>8</v>
      </c>
      <c r="BE56" s="41">
        <v>7</v>
      </c>
      <c r="BF56" s="41">
        <v>8</v>
      </c>
      <c r="BG56" s="42">
        <v>6</v>
      </c>
      <c r="BH56" s="42"/>
      <c r="BI56" s="272">
        <f t="shared" si="8"/>
        <v>7</v>
      </c>
      <c r="BJ56" s="66"/>
      <c r="BK56" s="42">
        <v>6</v>
      </c>
      <c r="BL56" s="41">
        <v>8</v>
      </c>
      <c r="BM56" s="41">
        <v>8</v>
      </c>
      <c r="BN56" s="42">
        <v>7</v>
      </c>
      <c r="BO56" s="42"/>
      <c r="BP56" s="272">
        <f t="shared" si="9"/>
        <v>7</v>
      </c>
      <c r="BQ56" s="66"/>
      <c r="BR56" s="275">
        <v>9</v>
      </c>
      <c r="BS56" s="275">
        <f t="shared" si="16"/>
        <v>219</v>
      </c>
      <c r="BT56" s="281">
        <f t="shared" si="18"/>
        <v>7.3</v>
      </c>
      <c r="BU56" s="70"/>
      <c r="BV56" s="69" t="str">
        <f t="shared" si="10"/>
        <v>Kh¸</v>
      </c>
      <c r="BY56" s="330">
        <v>219</v>
      </c>
      <c r="BZ56">
        <v>175</v>
      </c>
      <c r="CA56" s="329">
        <f t="shared" si="17"/>
        <v>7.163636363636364</v>
      </c>
      <c r="CB56" s="69" t="str">
        <f t="shared" si="2"/>
        <v>Kh¸</v>
      </c>
    </row>
    <row r="57" spans="1:80" ht="15" customHeight="1">
      <c r="A57" s="20">
        <v>50</v>
      </c>
      <c r="B57" s="21">
        <v>50</v>
      </c>
      <c r="C57" s="22" t="s">
        <v>11</v>
      </c>
      <c r="D57" s="324" t="s">
        <v>103</v>
      </c>
      <c r="E57" s="367" t="s">
        <v>347</v>
      </c>
      <c r="F57" s="278">
        <v>8</v>
      </c>
      <c r="G57" s="278">
        <v>8</v>
      </c>
      <c r="H57" s="42">
        <v>8</v>
      </c>
      <c r="I57" s="42">
        <v>7</v>
      </c>
      <c r="J57" s="42">
        <v>7</v>
      </c>
      <c r="K57" s="42"/>
      <c r="L57" s="272">
        <f t="shared" si="14"/>
        <v>7</v>
      </c>
      <c r="M57" s="67"/>
      <c r="N57" s="41">
        <v>7</v>
      </c>
      <c r="O57" s="41">
        <v>6</v>
      </c>
      <c r="P57" s="41">
        <v>9</v>
      </c>
      <c r="Q57" s="42">
        <v>8</v>
      </c>
      <c r="R57" s="42"/>
      <c r="S57" s="272">
        <f t="shared" si="15"/>
        <v>8</v>
      </c>
      <c r="T57" s="67"/>
      <c r="U57" s="42">
        <v>7</v>
      </c>
      <c r="V57" s="42">
        <v>6</v>
      </c>
      <c r="W57" s="41">
        <v>6</v>
      </c>
      <c r="X57" s="42">
        <v>8</v>
      </c>
      <c r="Y57" s="42"/>
      <c r="Z57" s="272">
        <f t="shared" si="3"/>
        <v>8</v>
      </c>
      <c r="AA57" s="67"/>
      <c r="AB57" s="67">
        <v>8</v>
      </c>
      <c r="AC57" s="67">
        <v>9</v>
      </c>
      <c r="AD57" s="67">
        <v>8</v>
      </c>
      <c r="AE57" s="67"/>
      <c r="AF57" s="272">
        <f t="shared" si="4"/>
        <v>8</v>
      </c>
      <c r="AG57" s="169"/>
      <c r="AH57" s="180"/>
      <c r="AI57" s="235"/>
      <c r="AJ57" s="21">
        <v>50</v>
      </c>
      <c r="AK57" s="174">
        <v>7</v>
      </c>
      <c r="AL57" s="67">
        <v>7</v>
      </c>
      <c r="AM57" s="67">
        <v>9</v>
      </c>
      <c r="AN57" s="67"/>
      <c r="AO57" s="272">
        <f t="shared" si="5"/>
        <v>8</v>
      </c>
      <c r="AP57" s="67"/>
      <c r="AQ57" s="42">
        <v>7</v>
      </c>
      <c r="AR57" s="41">
        <v>8</v>
      </c>
      <c r="AS57" s="42">
        <v>9</v>
      </c>
      <c r="AT57" s="42"/>
      <c r="AU57" s="272">
        <f t="shared" si="6"/>
        <v>9</v>
      </c>
      <c r="AV57" s="67"/>
      <c r="AW57" s="42">
        <v>7</v>
      </c>
      <c r="AX57" s="42">
        <v>6</v>
      </c>
      <c r="AY57" s="41">
        <v>7</v>
      </c>
      <c r="AZ57" s="42">
        <v>7</v>
      </c>
      <c r="BA57" s="42"/>
      <c r="BB57" s="272">
        <f t="shared" si="7"/>
        <v>7</v>
      </c>
      <c r="BC57" s="67"/>
      <c r="BD57" s="42">
        <v>9</v>
      </c>
      <c r="BE57" s="41">
        <v>8</v>
      </c>
      <c r="BF57" s="41">
        <v>8</v>
      </c>
      <c r="BG57" s="42">
        <v>8</v>
      </c>
      <c r="BH57" s="42"/>
      <c r="BI57" s="272">
        <f t="shared" si="8"/>
        <v>8</v>
      </c>
      <c r="BJ57" s="66"/>
      <c r="BK57" s="42">
        <v>5</v>
      </c>
      <c r="BL57" s="41">
        <v>7</v>
      </c>
      <c r="BM57" s="41">
        <v>8</v>
      </c>
      <c r="BN57" s="42">
        <v>7</v>
      </c>
      <c r="BO57" s="42"/>
      <c r="BP57" s="272">
        <f t="shared" si="9"/>
        <v>7</v>
      </c>
      <c r="BQ57" s="66"/>
      <c r="BR57" s="275">
        <v>10</v>
      </c>
      <c r="BS57" s="275">
        <f t="shared" si="16"/>
        <v>242</v>
      </c>
      <c r="BT57" s="281">
        <f t="shared" si="18"/>
        <v>8.07</v>
      </c>
      <c r="BU57" s="70"/>
      <c r="BV57" s="69" t="str">
        <f t="shared" si="10"/>
        <v>Giái</v>
      </c>
      <c r="BY57" s="330">
        <v>242</v>
      </c>
      <c r="BZ57">
        <v>209</v>
      </c>
      <c r="CA57" s="329">
        <f t="shared" si="17"/>
        <v>8.2</v>
      </c>
      <c r="CB57" s="69" t="str">
        <f t="shared" si="2"/>
        <v>Giái</v>
      </c>
    </row>
    <row r="58" spans="1:80" ht="15" customHeight="1">
      <c r="A58" s="28">
        <v>51</v>
      </c>
      <c r="B58" s="21">
        <v>51</v>
      </c>
      <c r="C58" s="22" t="s">
        <v>104</v>
      </c>
      <c r="D58" s="324" t="s">
        <v>43</v>
      </c>
      <c r="E58" s="367" t="s">
        <v>348</v>
      </c>
      <c r="F58" s="278">
        <v>8</v>
      </c>
      <c r="G58" s="278">
        <v>8</v>
      </c>
      <c r="H58" s="42">
        <v>8</v>
      </c>
      <c r="I58" s="42">
        <v>8</v>
      </c>
      <c r="J58" s="42">
        <v>6</v>
      </c>
      <c r="K58" s="42"/>
      <c r="L58" s="272">
        <f t="shared" si="14"/>
        <v>7</v>
      </c>
      <c r="M58" s="67"/>
      <c r="N58" s="41">
        <v>7</v>
      </c>
      <c r="O58" s="41">
        <v>6</v>
      </c>
      <c r="P58" s="41">
        <v>8</v>
      </c>
      <c r="Q58" s="42">
        <v>5</v>
      </c>
      <c r="R58" s="42"/>
      <c r="S58" s="272">
        <f t="shared" si="15"/>
        <v>6</v>
      </c>
      <c r="T58" s="67"/>
      <c r="U58" s="42">
        <v>6</v>
      </c>
      <c r="V58" s="42">
        <v>8</v>
      </c>
      <c r="W58" s="41">
        <v>7</v>
      </c>
      <c r="X58" s="42">
        <v>8</v>
      </c>
      <c r="Y58" s="42"/>
      <c r="Z58" s="272">
        <f t="shared" si="3"/>
        <v>8</v>
      </c>
      <c r="AA58" s="67"/>
      <c r="AB58" s="67">
        <v>8</v>
      </c>
      <c r="AC58" s="67">
        <v>8</v>
      </c>
      <c r="AD58" s="67">
        <v>7</v>
      </c>
      <c r="AE58" s="67"/>
      <c r="AF58" s="272">
        <f t="shared" si="4"/>
        <v>7</v>
      </c>
      <c r="AG58" s="169"/>
      <c r="AH58" s="180"/>
      <c r="AI58" s="235"/>
      <c r="AJ58" s="21">
        <v>51</v>
      </c>
      <c r="AK58" s="174">
        <v>7</v>
      </c>
      <c r="AL58" s="67">
        <v>7</v>
      </c>
      <c r="AM58" s="67">
        <v>7</v>
      </c>
      <c r="AN58" s="67"/>
      <c r="AO58" s="272">
        <f t="shared" si="5"/>
        <v>7</v>
      </c>
      <c r="AP58" s="67"/>
      <c r="AQ58" s="42">
        <v>8</v>
      </c>
      <c r="AR58" s="41">
        <v>8</v>
      </c>
      <c r="AS58" s="42">
        <v>9</v>
      </c>
      <c r="AT58" s="42"/>
      <c r="AU58" s="272">
        <f t="shared" si="6"/>
        <v>9</v>
      </c>
      <c r="AV58" s="67"/>
      <c r="AW58" s="42">
        <v>7</v>
      </c>
      <c r="AX58" s="42">
        <v>7</v>
      </c>
      <c r="AY58" s="41">
        <v>7</v>
      </c>
      <c r="AZ58" s="42">
        <v>6</v>
      </c>
      <c r="BA58" s="42"/>
      <c r="BB58" s="272">
        <f t="shared" si="7"/>
        <v>6</v>
      </c>
      <c r="BC58" s="67"/>
      <c r="BD58" s="42">
        <v>8</v>
      </c>
      <c r="BE58" s="41">
        <v>6</v>
      </c>
      <c r="BF58" s="41">
        <v>7</v>
      </c>
      <c r="BG58" s="42">
        <v>6</v>
      </c>
      <c r="BH58" s="42"/>
      <c r="BI58" s="272">
        <f t="shared" si="8"/>
        <v>6</v>
      </c>
      <c r="BJ58" s="66"/>
      <c r="BK58" s="42">
        <v>7</v>
      </c>
      <c r="BL58" s="41">
        <v>8</v>
      </c>
      <c r="BM58" s="41">
        <v>9</v>
      </c>
      <c r="BN58" s="42">
        <v>7</v>
      </c>
      <c r="BO58" s="42"/>
      <c r="BP58" s="272">
        <f t="shared" si="9"/>
        <v>7</v>
      </c>
      <c r="BQ58" s="66"/>
      <c r="BR58" s="275">
        <v>10</v>
      </c>
      <c r="BS58" s="275">
        <f t="shared" si="16"/>
        <v>223</v>
      </c>
      <c r="BT58" s="281">
        <f t="shared" si="18"/>
        <v>7.43</v>
      </c>
      <c r="BU58" s="70"/>
      <c r="BV58" s="69" t="str">
        <f t="shared" si="10"/>
        <v>Kh¸</v>
      </c>
      <c r="BY58" s="330">
        <v>223</v>
      </c>
      <c r="BZ58">
        <v>186</v>
      </c>
      <c r="CA58" s="329">
        <f t="shared" si="17"/>
        <v>7.4363636363636365</v>
      </c>
      <c r="CB58" s="69" t="str">
        <f t="shared" si="2"/>
        <v>Kh¸</v>
      </c>
    </row>
    <row r="59" spans="1:80" ht="15" customHeight="1">
      <c r="A59" s="28">
        <v>52</v>
      </c>
      <c r="B59" s="29">
        <v>52</v>
      </c>
      <c r="C59" s="48" t="s">
        <v>13</v>
      </c>
      <c r="D59" s="325" t="s">
        <v>43</v>
      </c>
      <c r="E59" s="368" t="s">
        <v>349</v>
      </c>
      <c r="F59" s="279">
        <v>8</v>
      </c>
      <c r="G59" s="279">
        <v>8</v>
      </c>
      <c r="H59" s="46">
        <v>7</v>
      </c>
      <c r="I59" s="46">
        <v>7</v>
      </c>
      <c r="J59" s="46">
        <v>7</v>
      </c>
      <c r="K59" s="46"/>
      <c r="L59" s="333">
        <f t="shared" si="14"/>
        <v>7</v>
      </c>
      <c r="M59" s="71"/>
      <c r="N59" s="51">
        <v>5</v>
      </c>
      <c r="O59" s="51">
        <v>6</v>
      </c>
      <c r="P59" s="51">
        <v>5</v>
      </c>
      <c r="Q59" s="46">
        <v>8</v>
      </c>
      <c r="R59" s="46"/>
      <c r="S59" s="333">
        <f t="shared" si="15"/>
        <v>7</v>
      </c>
      <c r="T59" s="71"/>
      <c r="U59" s="46">
        <v>7</v>
      </c>
      <c r="V59" s="46">
        <v>6</v>
      </c>
      <c r="W59" s="51">
        <v>7</v>
      </c>
      <c r="X59" s="46">
        <v>8</v>
      </c>
      <c r="Y59" s="46"/>
      <c r="Z59" s="333">
        <f t="shared" si="3"/>
        <v>8</v>
      </c>
      <c r="AA59" s="71"/>
      <c r="AB59" s="71">
        <v>8</v>
      </c>
      <c r="AC59" s="71">
        <v>8</v>
      </c>
      <c r="AD59" s="71">
        <v>7</v>
      </c>
      <c r="AE59" s="71"/>
      <c r="AF59" s="333">
        <f t="shared" si="4"/>
        <v>7</v>
      </c>
      <c r="AG59" s="71"/>
      <c r="AH59" s="180"/>
      <c r="AI59" s="235"/>
      <c r="AJ59" s="29">
        <v>52</v>
      </c>
      <c r="AK59" s="332">
        <v>8</v>
      </c>
      <c r="AL59" s="71">
        <v>7</v>
      </c>
      <c r="AM59" s="71">
        <v>6</v>
      </c>
      <c r="AN59" s="71"/>
      <c r="AO59" s="333">
        <f t="shared" si="5"/>
        <v>6</v>
      </c>
      <c r="AP59" s="71"/>
      <c r="AQ59" s="46">
        <v>8</v>
      </c>
      <c r="AR59" s="51">
        <v>9</v>
      </c>
      <c r="AS59" s="46">
        <v>7</v>
      </c>
      <c r="AT59" s="46"/>
      <c r="AU59" s="333">
        <f t="shared" si="6"/>
        <v>7</v>
      </c>
      <c r="AV59" s="71"/>
      <c r="AW59" s="46">
        <v>9</v>
      </c>
      <c r="AX59" s="46">
        <v>8</v>
      </c>
      <c r="AY59" s="51">
        <v>8</v>
      </c>
      <c r="AZ59" s="46">
        <v>7</v>
      </c>
      <c r="BA59" s="46"/>
      <c r="BB59" s="333">
        <f t="shared" si="7"/>
        <v>7</v>
      </c>
      <c r="BC59" s="71"/>
      <c r="BD59" s="46">
        <v>6</v>
      </c>
      <c r="BE59" s="51">
        <v>7</v>
      </c>
      <c r="BF59" s="51">
        <v>8</v>
      </c>
      <c r="BG59" s="46">
        <v>6</v>
      </c>
      <c r="BH59" s="46"/>
      <c r="BI59" s="333">
        <f t="shared" si="8"/>
        <v>6</v>
      </c>
      <c r="BJ59" s="52"/>
      <c r="BK59" s="46">
        <v>7</v>
      </c>
      <c r="BL59" s="51">
        <v>8</v>
      </c>
      <c r="BM59" s="51">
        <v>9</v>
      </c>
      <c r="BN59" s="46">
        <v>8</v>
      </c>
      <c r="BO59" s="46"/>
      <c r="BP59" s="333">
        <f t="shared" si="9"/>
        <v>8</v>
      </c>
      <c r="BQ59" s="52"/>
      <c r="BR59" s="276">
        <v>10</v>
      </c>
      <c r="BS59" s="276">
        <f t="shared" si="16"/>
        <v>226</v>
      </c>
      <c r="BT59" s="282">
        <f t="shared" si="18"/>
        <v>7.53</v>
      </c>
      <c r="BU59" s="283"/>
      <c r="BV59" s="73" t="str">
        <f t="shared" si="10"/>
        <v>Kh¸</v>
      </c>
      <c r="BY59" s="330">
        <v>226</v>
      </c>
      <c r="BZ59">
        <v>196</v>
      </c>
      <c r="CA59" s="329">
        <f t="shared" si="17"/>
        <v>7.672727272727273</v>
      </c>
      <c r="CB59" s="69" t="str">
        <f t="shared" si="2"/>
        <v>Kh¸</v>
      </c>
    </row>
    <row r="60" spans="4:74" ht="12.75">
      <c r="D60" s="32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236"/>
      <c r="AI60" s="236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</row>
    <row r="61" spans="6:82" s="117" customFormat="1" ht="15.75"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287"/>
      <c r="AI61" s="287"/>
      <c r="AK61" s="120"/>
      <c r="AT61" s="117" t="s">
        <v>288</v>
      </c>
      <c r="BB61" s="117" t="s">
        <v>289</v>
      </c>
      <c r="BE61" s="117">
        <f>COUNTIF(BV4:BV57,"Giái")</f>
        <v>17</v>
      </c>
      <c r="BF61" s="117" t="s">
        <v>290</v>
      </c>
      <c r="BG61" s="630">
        <f>COUNTIF(BV4:BV57,"Giái")/52</f>
        <v>0.3269230769230769</v>
      </c>
      <c r="BH61" s="630"/>
      <c r="BX61" s="651" t="s">
        <v>295</v>
      </c>
      <c r="BY61" s="651"/>
      <c r="BZ61" s="651" t="s">
        <v>252</v>
      </c>
      <c r="CA61" s="651"/>
      <c r="CB61" s="117">
        <f>COUNTIF(CB6:CB59,"Giái")</f>
        <v>11</v>
      </c>
      <c r="CC61"/>
      <c r="CD61" s="440">
        <f>COUNTIF(CB6:CB59,"Giái")/52</f>
        <v>0.21153846153846154</v>
      </c>
    </row>
    <row r="62" spans="4:82" ht="15.75">
      <c r="D62" s="32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236"/>
      <c r="AI62" s="236"/>
      <c r="AK62" s="57"/>
      <c r="BZ62" s="603" t="s">
        <v>253</v>
      </c>
      <c r="CA62" s="603"/>
      <c r="CB62" s="117">
        <f>COUNTIF(CB6:CB59,"Kh¸")</f>
        <v>41</v>
      </c>
      <c r="CD62" s="439">
        <f>COUNTIF(CB6:CB59,"Kh¸")/52</f>
        <v>0.7884615384615384</v>
      </c>
    </row>
    <row r="63" spans="6:81" s="117" customFormat="1" ht="15.75"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287"/>
      <c r="AI63" s="287"/>
      <c r="AK63" s="120"/>
      <c r="AU63" s="117" t="s">
        <v>285</v>
      </c>
      <c r="AX63" s="117">
        <f>COUNTIF(BV6:BV59,"Kh¸")</f>
        <v>34</v>
      </c>
      <c r="AY63" s="117" t="s">
        <v>290</v>
      </c>
      <c r="AZ63" s="630">
        <f>COUNTIF(BV6:BV59,"Kh¸")/52</f>
        <v>0.6538461538461539</v>
      </c>
      <c r="BA63" s="630"/>
      <c r="BC63" s="117" t="s">
        <v>286</v>
      </c>
      <c r="BG63" s="117">
        <f>COUNTIF(BV6:BV59,"TBK")</f>
        <v>1</v>
      </c>
      <c r="BH63" s="117" t="s">
        <v>290</v>
      </c>
      <c r="BI63" s="630">
        <f>COUNTIF(BV6:BV59,"TBK")/52</f>
        <v>0.019230769230769232</v>
      </c>
      <c r="BJ63" s="630"/>
      <c r="BL63" s="117" t="s">
        <v>287</v>
      </c>
      <c r="BO63" s="117">
        <f>COUNTIF(BV6:BV59,"TB")</f>
        <v>0</v>
      </c>
      <c r="BP63" s="117" t="s">
        <v>290</v>
      </c>
      <c r="BQ63" s="630">
        <f>COUNTIF(BV6:BV59,"TB")/52</f>
        <v>0</v>
      </c>
      <c r="BR63" s="630"/>
      <c r="BZ63" s="651" t="s">
        <v>294</v>
      </c>
      <c r="CA63" s="651"/>
      <c r="CB63" s="117">
        <f>COUNTIF(CB6:CB59,"TBK")</f>
        <v>0</v>
      </c>
      <c r="CC63"/>
    </row>
    <row r="64" spans="4:37" ht="12.75">
      <c r="D64" s="32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236"/>
      <c r="AI64" s="236"/>
      <c r="AK64" s="57"/>
    </row>
    <row r="65" spans="3:62" ht="15.75">
      <c r="C65" s="27"/>
      <c r="D65" s="27"/>
      <c r="E65" s="27"/>
      <c r="F65" s="27"/>
      <c r="G65" s="27"/>
      <c r="H65" s="27"/>
      <c r="I65" s="619"/>
      <c r="J65" s="620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236"/>
      <c r="AI65" s="236"/>
      <c r="AK65" s="57"/>
      <c r="AP65" s="117" t="s">
        <v>291</v>
      </c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 t="s">
        <v>292</v>
      </c>
      <c r="BH65" s="117"/>
      <c r="BI65" s="117"/>
      <c r="BJ65" s="117"/>
    </row>
    <row r="66" spans="3:10" ht="15">
      <c r="C66" s="27"/>
      <c r="D66" s="27"/>
      <c r="E66" s="27"/>
      <c r="F66" s="27"/>
      <c r="G66" s="27"/>
      <c r="H66" s="27"/>
      <c r="I66" s="619"/>
      <c r="J66" s="620"/>
    </row>
    <row r="67" spans="3:10" ht="15">
      <c r="C67" s="27"/>
      <c r="D67" s="27"/>
      <c r="E67" s="27"/>
      <c r="F67" s="27"/>
      <c r="G67" s="27"/>
      <c r="H67" s="27"/>
      <c r="I67" s="619"/>
      <c r="J67" s="620"/>
    </row>
    <row r="68" spans="3:10" ht="15">
      <c r="C68" s="27"/>
      <c r="D68" s="27"/>
      <c r="E68" s="27"/>
      <c r="F68" s="27"/>
      <c r="G68" s="27"/>
      <c r="H68" s="27"/>
      <c r="I68" s="619"/>
      <c r="J68" s="620"/>
    </row>
    <row r="69" spans="3:10" ht="15">
      <c r="C69" s="27"/>
      <c r="D69" s="27"/>
      <c r="E69" s="27"/>
      <c r="F69" s="27"/>
      <c r="G69" s="27"/>
      <c r="H69" s="27"/>
      <c r="I69" s="619"/>
      <c r="J69" s="620"/>
    </row>
    <row r="70" spans="3:10" ht="15">
      <c r="C70" s="27"/>
      <c r="D70" s="27"/>
      <c r="E70" s="27"/>
      <c r="F70" s="27"/>
      <c r="G70" s="27"/>
      <c r="H70" s="27"/>
      <c r="I70" s="619"/>
      <c r="J70" s="620"/>
    </row>
  </sheetData>
  <sheetProtection/>
  <autoFilter ref="A5:CF31"/>
  <mergeCells count="66">
    <mergeCell ref="BZ61:CA61"/>
    <mergeCell ref="BZ62:CA62"/>
    <mergeCell ref="BZ63:CA63"/>
    <mergeCell ref="BX61:BY61"/>
    <mergeCell ref="BG61:BH61"/>
    <mergeCell ref="I70:J70"/>
    <mergeCell ref="I66:J66"/>
    <mergeCell ref="I67:J67"/>
    <mergeCell ref="I68:J68"/>
    <mergeCell ref="I69:J69"/>
    <mergeCell ref="I65:J65"/>
    <mergeCell ref="AZ63:BA63"/>
    <mergeCell ref="AD4:AE4"/>
    <mergeCell ref="AF4:AG4"/>
    <mergeCell ref="AM4:AN4"/>
    <mergeCell ref="AJ3:AJ5"/>
    <mergeCell ref="BY3:BY5"/>
    <mergeCell ref="Z4:AA4"/>
    <mergeCell ref="BB4:BC4"/>
    <mergeCell ref="AO4:AP4"/>
    <mergeCell ref="AZ4:BA4"/>
    <mergeCell ref="AK4:AL4"/>
    <mergeCell ref="AU4:AV4"/>
    <mergeCell ref="AW4:AY4"/>
    <mergeCell ref="AQ4:AR4"/>
    <mergeCell ref="AS4:AT4"/>
    <mergeCell ref="BD4:BF4"/>
    <mergeCell ref="BG4:BH4"/>
    <mergeCell ref="BI4:BJ4"/>
    <mergeCell ref="BK4:BM4"/>
    <mergeCell ref="BV3:BV4"/>
    <mergeCell ref="F4:I4"/>
    <mergeCell ref="J4:K4"/>
    <mergeCell ref="L4:M4"/>
    <mergeCell ref="N4:P4"/>
    <mergeCell ref="Q4:R4"/>
    <mergeCell ref="U3:AA3"/>
    <mergeCell ref="AB3:AG3"/>
    <mergeCell ref="A3:A5"/>
    <mergeCell ref="B3:B5"/>
    <mergeCell ref="C3:C5"/>
    <mergeCell ref="D3:D5"/>
    <mergeCell ref="S4:T4"/>
    <mergeCell ref="U4:W4"/>
    <mergeCell ref="X4:Y4"/>
    <mergeCell ref="AB4:AC4"/>
    <mergeCell ref="AQ3:AV3"/>
    <mergeCell ref="AW3:BC3"/>
    <mergeCell ref="BD3:BJ3"/>
    <mergeCell ref="AK3:AP3"/>
    <mergeCell ref="C1:F1"/>
    <mergeCell ref="J1:Y1"/>
    <mergeCell ref="C2:E2"/>
    <mergeCell ref="J2:Y2"/>
    <mergeCell ref="F3:M3"/>
    <mergeCell ref="N3:T3"/>
    <mergeCell ref="BZ3:BZ5"/>
    <mergeCell ref="CA3:CA5"/>
    <mergeCell ref="BI63:BJ63"/>
    <mergeCell ref="BQ63:BR63"/>
    <mergeCell ref="BK3:BQ3"/>
    <mergeCell ref="BT3:BU4"/>
    <mergeCell ref="BN4:BO4"/>
    <mergeCell ref="BP4:BQ4"/>
    <mergeCell ref="BR3:BR5"/>
    <mergeCell ref="BS3:BS5"/>
  </mergeCells>
  <printOptions/>
  <pageMargins left="0.75" right="0.75" top="1" bottom="1" header="0.5" footer="0.5"/>
  <pageSetup horizontalDpi="200" verticalDpi="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U77"/>
  <sheetViews>
    <sheetView zoomScalePageLayoutView="0" workbookViewId="0" topLeftCell="A1">
      <selection activeCell="AV71" sqref="AV71"/>
    </sheetView>
  </sheetViews>
  <sheetFormatPr defaultColWidth="3.75390625" defaultRowHeight="12.75"/>
  <cols>
    <col min="1" max="2" width="3.75390625" style="0" customWidth="1"/>
    <col min="3" max="3" width="17.00390625" style="0" customWidth="1"/>
    <col min="4" max="4" width="8.00390625" style="0" customWidth="1"/>
    <col min="5" max="5" width="3.75390625" style="0" hidden="1" customWidth="1"/>
    <col min="6" max="6" width="8.875" style="0" customWidth="1"/>
    <col min="7" max="34" width="3.75390625" style="0" customWidth="1"/>
    <col min="35" max="36" width="3.75390625" style="12" customWidth="1"/>
    <col min="37" max="68" width="3.75390625" style="0" customWidth="1"/>
    <col min="69" max="69" width="4.75390625" style="0" customWidth="1"/>
    <col min="70" max="70" width="4.875" style="0" customWidth="1"/>
    <col min="71" max="71" width="4.75390625" style="0" customWidth="1"/>
    <col min="72" max="72" width="6.375" style="0" customWidth="1"/>
  </cols>
  <sheetData>
    <row r="1" spans="2:37" ht="19.5">
      <c r="B1" s="1"/>
      <c r="C1" s="587" t="s">
        <v>0</v>
      </c>
      <c r="D1" s="588"/>
      <c r="E1" s="588"/>
      <c r="F1" s="588"/>
      <c r="G1" s="588"/>
      <c r="J1" s="589" t="s">
        <v>179</v>
      </c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AK1" s="1"/>
    </row>
    <row r="2" spans="2:37" ht="15.75">
      <c r="B2" s="1"/>
      <c r="C2" s="588" t="s">
        <v>502</v>
      </c>
      <c r="D2" s="588"/>
      <c r="E2" s="588"/>
      <c r="F2" s="79"/>
      <c r="J2" s="588" t="s">
        <v>273</v>
      </c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AK2" s="1"/>
    </row>
    <row r="3" spans="2:72" ht="15.75">
      <c r="B3" s="1"/>
      <c r="C3" s="79"/>
      <c r="D3" s="79"/>
      <c r="E3" s="79"/>
      <c r="F3" s="79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231"/>
      <c r="AJ3" s="231"/>
      <c r="AK3" s="1"/>
      <c r="AL3" s="206"/>
      <c r="AM3" s="206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7"/>
      <c r="BF3" s="607"/>
      <c r="BG3" s="607"/>
      <c r="BH3" s="607"/>
      <c r="BI3" s="607"/>
      <c r="BJ3" s="607"/>
      <c r="BK3" s="607"/>
      <c r="BL3" s="607"/>
      <c r="BM3" s="607"/>
      <c r="BN3" s="607"/>
      <c r="BO3" s="607"/>
      <c r="BP3" s="607"/>
      <c r="BQ3" s="206"/>
      <c r="BR3" s="607"/>
      <c r="BS3" s="607"/>
      <c r="BT3" s="79"/>
    </row>
    <row r="4" spans="1:72" ht="15" customHeight="1">
      <c r="A4" s="582" t="s">
        <v>2</v>
      </c>
      <c r="B4" s="582" t="s">
        <v>52</v>
      </c>
      <c r="C4" s="582" t="s">
        <v>53</v>
      </c>
      <c r="D4" s="582" t="s">
        <v>5</v>
      </c>
      <c r="E4" s="2"/>
      <c r="F4" s="582" t="s">
        <v>6</v>
      </c>
      <c r="G4" s="604" t="s">
        <v>446</v>
      </c>
      <c r="H4" s="605"/>
      <c r="I4" s="605"/>
      <c r="J4" s="605"/>
      <c r="K4" s="605"/>
      <c r="L4" s="605"/>
      <c r="M4" s="606"/>
      <c r="N4" s="672" t="s">
        <v>447</v>
      </c>
      <c r="O4" s="672"/>
      <c r="P4" s="672"/>
      <c r="Q4" s="672"/>
      <c r="R4" s="672"/>
      <c r="S4" s="672"/>
      <c r="T4" s="673"/>
      <c r="U4" s="605" t="s">
        <v>452</v>
      </c>
      <c r="V4" s="605"/>
      <c r="W4" s="605"/>
      <c r="X4" s="605"/>
      <c r="Y4" s="605"/>
      <c r="Z4" s="605"/>
      <c r="AA4" s="606"/>
      <c r="AB4" s="605" t="s">
        <v>453</v>
      </c>
      <c r="AC4" s="605"/>
      <c r="AD4" s="605"/>
      <c r="AE4" s="605"/>
      <c r="AF4" s="605"/>
      <c r="AG4" s="605"/>
      <c r="AH4" s="605"/>
      <c r="AI4" s="513"/>
      <c r="AJ4" s="512"/>
      <c r="AK4" s="582" t="s">
        <v>52</v>
      </c>
      <c r="AL4" s="604" t="s">
        <v>448</v>
      </c>
      <c r="AM4" s="605"/>
      <c r="AN4" s="605"/>
      <c r="AO4" s="605"/>
      <c r="AP4" s="605"/>
      <c r="AQ4" s="605"/>
      <c r="AR4" s="605"/>
      <c r="AS4" s="606"/>
      <c r="AT4" s="674" t="s">
        <v>451</v>
      </c>
      <c r="AU4" s="672"/>
      <c r="AV4" s="672"/>
      <c r="AW4" s="672"/>
      <c r="AX4" s="672"/>
      <c r="AY4" s="672"/>
      <c r="AZ4" s="672"/>
      <c r="BA4" s="673"/>
      <c r="BB4" s="604" t="s">
        <v>450</v>
      </c>
      <c r="BC4" s="605"/>
      <c r="BD4" s="605"/>
      <c r="BE4" s="605"/>
      <c r="BF4" s="605"/>
      <c r="BG4" s="605"/>
      <c r="BH4" s="605"/>
      <c r="BI4" s="606"/>
      <c r="BJ4" s="604" t="s">
        <v>449</v>
      </c>
      <c r="BK4" s="605"/>
      <c r="BL4" s="605"/>
      <c r="BM4" s="605"/>
      <c r="BN4" s="605"/>
      <c r="BO4" s="605"/>
      <c r="BP4" s="606"/>
      <c r="BQ4" s="555" t="s">
        <v>283</v>
      </c>
      <c r="BR4" s="625" t="s">
        <v>54</v>
      </c>
      <c r="BS4" s="625"/>
      <c r="BT4" s="582" t="s">
        <v>55</v>
      </c>
    </row>
    <row r="5" spans="1:72" ht="21.75" customHeight="1">
      <c r="A5" s="583"/>
      <c r="B5" s="583"/>
      <c r="C5" s="583"/>
      <c r="D5" s="583"/>
      <c r="E5" s="5" t="s">
        <v>6</v>
      </c>
      <c r="F5" s="583"/>
      <c r="G5" s="557" t="s">
        <v>47</v>
      </c>
      <c r="H5" s="559"/>
      <c r="I5" s="559"/>
      <c r="J5" s="571" t="s">
        <v>48</v>
      </c>
      <c r="K5" s="572"/>
      <c r="L5" s="571" t="s">
        <v>49</v>
      </c>
      <c r="M5" s="572"/>
      <c r="N5" s="559" t="s">
        <v>47</v>
      </c>
      <c r="O5" s="559"/>
      <c r="P5" s="559"/>
      <c r="Q5" s="571" t="s">
        <v>48</v>
      </c>
      <c r="R5" s="572"/>
      <c r="S5" s="571" t="s">
        <v>49</v>
      </c>
      <c r="T5" s="572"/>
      <c r="U5" s="559" t="s">
        <v>47</v>
      </c>
      <c r="V5" s="559"/>
      <c r="W5" s="559"/>
      <c r="X5" s="571" t="s">
        <v>48</v>
      </c>
      <c r="Y5" s="572"/>
      <c r="Z5" s="571" t="s">
        <v>49</v>
      </c>
      <c r="AA5" s="572"/>
      <c r="AB5" s="559" t="s">
        <v>47</v>
      </c>
      <c r="AC5" s="559"/>
      <c r="AD5" s="559"/>
      <c r="AE5" s="571" t="s">
        <v>48</v>
      </c>
      <c r="AF5" s="572"/>
      <c r="AG5" s="571" t="s">
        <v>49</v>
      </c>
      <c r="AH5" s="573"/>
      <c r="AI5" s="178"/>
      <c r="AJ5" s="233"/>
      <c r="AK5" s="583"/>
      <c r="AL5" s="125"/>
      <c r="AM5" s="125"/>
      <c r="AN5" s="559" t="s">
        <v>47</v>
      </c>
      <c r="AO5" s="559"/>
      <c r="AP5" s="571" t="s">
        <v>48</v>
      </c>
      <c r="AQ5" s="572"/>
      <c r="AR5" s="571" t="s">
        <v>49</v>
      </c>
      <c r="AS5" s="572"/>
      <c r="AT5" s="571" t="s">
        <v>47</v>
      </c>
      <c r="AU5" s="573"/>
      <c r="AV5" s="573"/>
      <c r="AW5" s="573"/>
      <c r="AX5" s="571" t="s">
        <v>48</v>
      </c>
      <c r="AY5" s="572"/>
      <c r="AZ5" s="571" t="s">
        <v>49</v>
      </c>
      <c r="BA5" s="572"/>
      <c r="BB5" s="571" t="s">
        <v>47</v>
      </c>
      <c r="BC5" s="573"/>
      <c r="BD5" s="573"/>
      <c r="BE5" s="573"/>
      <c r="BF5" s="571" t="s">
        <v>48</v>
      </c>
      <c r="BG5" s="572"/>
      <c r="BH5" s="571" t="s">
        <v>49</v>
      </c>
      <c r="BI5" s="572"/>
      <c r="BJ5" s="571" t="s">
        <v>47</v>
      </c>
      <c r="BK5" s="573"/>
      <c r="BL5" s="573"/>
      <c r="BM5" s="571" t="s">
        <v>48</v>
      </c>
      <c r="BN5" s="572"/>
      <c r="BO5" s="571" t="s">
        <v>49</v>
      </c>
      <c r="BP5" s="572"/>
      <c r="BQ5" s="670"/>
      <c r="BR5" s="627"/>
      <c r="BS5" s="627"/>
      <c r="BT5" s="583"/>
    </row>
    <row r="6" spans="1:72" ht="15">
      <c r="A6" s="592"/>
      <c r="B6" s="592"/>
      <c r="C6" s="592"/>
      <c r="D6" s="592"/>
      <c r="E6" s="6"/>
      <c r="F6" s="592"/>
      <c r="G6" s="53" t="s">
        <v>44</v>
      </c>
      <c r="H6" s="54" t="s">
        <v>45</v>
      </c>
      <c r="I6" s="53" t="s">
        <v>46</v>
      </c>
      <c r="J6" s="53" t="s">
        <v>44</v>
      </c>
      <c r="K6" s="54" t="s">
        <v>45</v>
      </c>
      <c r="L6" s="53" t="s">
        <v>44</v>
      </c>
      <c r="M6" s="54" t="s">
        <v>45</v>
      </c>
      <c r="N6" s="54" t="s">
        <v>44</v>
      </c>
      <c r="O6" s="54" t="s">
        <v>45</v>
      </c>
      <c r="P6" s="53" t="s">
        <v>46</v>
      </c>
      <c r="Q6" s="53" t="s">
        <v>44</v>
      </c>
      <c r="R6" s="54" t="s">
        <v>45</v>
      </c>
      <c r="S6" s="53" t="s">
        <v>44</v>
      </c>
      <c r="T6" s="54" t="s">
        <v>45</v>
      </c>
      <c r="U6" s="54" t="s">
        <v>44</v>
      </c>
      <c r="V6" s="53" t="s">
        <v>45</v>
      </c>
      <c r="W6" s="53" t="s">
        <v>46</v>
      </c>
      <c r="X6" s="53" t="s">
        <v>44</v>
      </c>
      <c r="Y6" s="54" t="s">
        <v>45</v>
      </c>
      <c r="Z6" s="53" t="s">
        <v>44</v>
      </c>
      <c r="AA6" s="54" t="s">
        <v>45</v>
      </c>
      <c r="AB6" s="54" t="s">
        <v>44</v>
      </c>
      <c r="AC6" s="53" t="s">
        <v>45</v>
      </c>
      <c r="AD6" s="53" t="s">
        <v>46</v>
      </c>
      <c r="AE6" s="53" t="s">
        <v>44</v>
      </c>
      <c r="AF6" s="54" t="s">
        <v>45</v>
      </c>
      <c r="AG6" s="53" t="s">
        <v>44</v>
      </c>
      <c r="AH6" s="229" t="s">
        <v>45</v>
      </c>
      <c r="AI6" s="237"/>
      <c r="AJ6" s="234"/>
      <c r="AK6" s="592"/>
      <c r="AL6" s="172" t="s">
        <v>44</v>
      </c>
      <c r="AM6" s="54" t="s">
        <v>45</v>
      </c>
      <c r="AN6" s="53" t="s">
        <v>46</v>
      </c>
      <c r="AO6" s="54" t="s">
        <v>51</v>
      </c>
      <c r="AP6" s="53" t="s">
        <v>44</v>
      </c>
      <c r="AQ6" s="54" t="s">
        <v>45</v>
      </c>
      <c r="AR6" s="53" t="s">
        <v>44</v>
      </c>
      <c r="AS6" s="54" t="s">
        <v>45</v>
      </c>
      <c r="AT6" s="53" t="s">
        <v>44</v>
      </c>
      <c r="AU6" s="54" t="s">
        <v>45</v>
      </c>
      <c r="AV6" s="53" t="s">
        <v>46</v>
      </c>
      <c r="AW6" s="54" t="s">
        <v>51</v>
      </c>
      <c r="AX6" s="53" t="s">
        <v>44</v>
      </c>
      <c r="AY6" s="54" t="s">
        <v>45</v>
      </c>
      <c r="AZ6" s="53" t="s">
        <v>44</v>
      </c>
      <c r="BA6" s="54" t="s">
        <v>45</v>
      </c>
      <c r="BB6" s="53" t="s">
        <v>44</v>
      </c>
      <c r="BC6" s="54" t="s">
        <v>45</v>
      </c>
      <c r="BD6" s="53" t="s">
        <v>46</v>
      </c>
      <c r="BE6" s="54" t="s">
        <v>51</v>
      </c>
      <c r="BF6" s="53" t="s">
        <v>44</v>
      </c>
      <c r="BG6" s="54" t="s">
        <v>45</v>
      </c>
      <c r="BH6" s="53" t="s">
        <v>44</v>
      </c>
      <c r="BI6" s="54" t="s">
        <v>45</v>
      </c>
      <c r="BJ6" s="53" t="s">
        <v>44</v>
      </c>
      <c r="BK6" s="54" t="s">
        <v>45</v>
      </c>
      <c r="BL6" s="53" t="s">
        <v>46</v>
      </c>
      <c r="BM6" s="53" t="s">
        <v>44</v>
      </c>
      <c r="BN6" s="54" t="s">
        <v>45</v>
      </c>
      <c r="BO6" s="53" t="s">
        <v>44</v>
      </c>
      <c r="BP6" s="54" t="s">
        <v>45</v>
      </c>
      <c r="BQ6" s="671"/>
      <c r="BR6" s="53" t="s">
        <v>44</v>
      </c>
      <c r="BS6" s="54" t="s">
        <v>45</v>
      </c>
      <c r="BT6" s="592"/>
    </row>
    <row r="7" spans="1:72" ht="16.5">
      <c r="A7" s="530">
        <v>1</v>
      </c>
      <c r="B7" s="520">
        <v>1</v>
      </c>
      <c r="C7" s="531" t="s">
        <v>23</v>
      </c>
      <c r="D7" s="532" t="s">
        <v>67</v>
      </c>
      <c r="E7" s="533"/>
      <c r="F7" s="534" t="s">
        <v>298</v>
      </c>
      <c r="G7" s="277">
        <v>7</v>
      </c>
      <c r="H7" s="277">
        <v>7</v>
      </c>
      <c r="I7" s="277">
        <v>7</v>
      </c>
      <c r="J7" s="277">
        <v>7</v>
      </c>
      <c r="K7" s="277"/>
      <c r="L7" s="334">
        <f aca="true" t="shared" si="0" ref="L7:L37">ROUND(SUM(G7:I7)/3*0.3+J7*0.7,0)</f>
        <v>7</v>
      </c>
      <c r="M7" s="340"/>
      <c r="N7" s="341">
        <v>7</v>
      </c>
      <c r="O7" s="341">
        <v>8</v>
      </c>
      <c r="P7" s="341">
        <v>9</v>
      </c>
      <c r="Q7" s="277">
        <v>8</v>
      </c>
      <c r="R7" s="274"/>
      <c r="S7" s="334">
        <f>ROUND(SUM(N7:P7)/3*0.3+Q7*0.7,0)</f>
        <v>8</v>
      </c>
      <c r="T7" s="340"/>
      <c r="U7" s="277">
        <v>6</v>
      </c>
      <c r="V7" s="277">
        <v>7</v>
      </c>
      <c r="W7" s="341">
        <v>7</v>
      </c>
      <c r="X7" s="277">
        <v>6</v>
      </c>
      <c r="Y7" s="277"/>
      <c r="Z7" s="334">
        <f aca="true" t="shared" si="1" ref="Z7:Z37">ROUND(SUM(U7:W7)/3*0.3+X7*0.7,0)</f>
        <v>6</v>
      </c>
      <c r="AA7" s="340"/>
      <c r="AB7" s="340">
        <v>8</v>
      </c>
      <c r="AC7" s="340">
        <v>7</v>
      </c>
      <c r="AD7" s="340">
        <v>8</v>
      </c>
      <c r="AE7" s="340">
        <v>8</v>
      </c>
      <c r="AF7" s="340"/>
      <c r="AG7" s="334">
        <f aca="true" t="shared" si="2" ref="AG7:AG37">ROUND(SUM(AB7:AD7)/3*0.3+AE7*0.7,0)</f>
        <v>8</v>
      </c>
      <c r="AH7" s="340"/>
      <c r="AI7" s="180"/>
      <c r="AJ7" s="235"/>
      <c r="AK7" s="520">
        <v>1</v>
      </c>
      <c r="AL7" s="521">
        <v>9</v>
      </c>
      <c r="AM7" s="340">
        <v>9</v>
      </c>
      <c r="AN7" s="277">
        <v>8</v>
      </c>
      <c r="AO7" s="341">
        <v>9</v>
      </c>
      <c r="AP7" s="277">
        <v>9</v>
      </c>
      <c r="AQ7" s="277"/>
      <c r="AR7" s="334">
        <f aca="true" t="shared" si="3" ref="AR7:AR37">ROUND(SUM(AL7:AO7)/4*0.3+AP7*0.7,0)</f>
        <v>9</v>
      </c>
      <c r="AS7" s="340"/>
      <c r="AT7" s="277">
        <v>7</v>
      </c>
      <c r="AU7" s="277">
        <v>7</v>
      </c>
      <c r="AV7" s="341">
        <v>6</v>
      </c>
      <c r="AW7" s="341">
        <v>7</v>
      </c>
      <c r="AX7" s="277">
        <v>7</v>
      </c>
      <c r="AY7" s="277"/>
      <c r="AZ7" s="334">
        <f>ROUND(SUM(AT7:AW7)/4*0.3+AX7*0.7,0)</f>
        <v>7</v>
      </c>
      <c r="BA7" s="340"/>
      <c r="BB7" s="277">
        <v>9</v>
      </c>
      <c r="BC7" s="277">
        <v>10</v>
      </c>
      <c r="BD7" s="277">
        <v>9</v>
      </c>
      <c r="BE7" s="277">
        <v>10</v>
      </c>
      <c r="BF7" s="277">
        <v>9</v>
      </c>
      <c r="BG7" s="277"/>
      <c r="BH7" s="334">
        <f>ROUND(SUM(BB7:BE7)/4*0.3+BF7*0.7,0)</f>
        <v>9</v>
      </c>
      <c r="BI7" s="274"/>
      <c r="BJ7" s="277">
        <v>7</v>
      </c>
      <c r="BK7" s="341">
        <v>7</v>
      </c>
      <c r="BL7" s="341">
        <v>8</v>
      </c>
      <c r="BM7" s="277">
        <v>7</v>
      </c>
      <c r="BN7" s="277"/>
      <c r="BO7" s="334">
        <f aca="true" t="shared" si="4" ref="BO7:BO37">ROUND(SUM(BJ7:BL7)/3*0.3+BM7*0.7,0)</f>
        <v>7</v>
      </c>
      <c r="BP7" s="274"/>
      <c r="BQ7" s="274">
        <f>(L7*3+S7*3+Z7*3+AG7*3+AR7*4+AZ7*4+BH7*4+BO7*3)</f>
        <v>208</v>
      </c>
      <c r="BR7" s="280">
        <f>ROUND(BQ7/27,2)</f>
        <v>7.7</v>
      </c>
      <c r="BS7" s="280">
        <f>ROUND(BQ7/27,2)</f>
        <v>7.7</v>
      </c>
      <c r="BT7" s="522" t="str">
        <f>IF(BS7&gt;=8,"Giái",IF(BS7&gt;=7,"Kh¸",IF(BS7&gt;=6,"TBK",IF(BS7&gt;=5,"TB",IF(BS7&gt;=4,"YÕu",IF(BS7&lt;4,"KÐm"))))))</f>
        <v>Kh¸</v>
      </c>
    </row>
    <row r="8" spans="1:72" ht="15.75">
      <c r="A8" s="535">
        <v>2</v>
      </c>
      <c r="B8" s="523">
        <v>2</v>
      </c>
      <c r="C8" s="536" t="s">
        <v>68</v>
      </c>
      <c r="D8" s="537" t="s">
        <v>69</v>
      </c>
      <c r="E8" s="538"/>
      <c r="F8" s="539" t="s">
        <v>299</v>
      </c>
      <c r="G8" s="278">
        <v>6</v>
      </c>
      <c r="H8" s="278">
        <v>7</v>
      </c>
      <c r="I8" s="278">
        <v>8</v>
      </c>
      <c r="J8" s="278">
        <v>7</v>
      </c>
      <c r="K8" s="278"/>
      <c r="L8" s="335">
        <f t="shared" si="0"/>
        <v>7</v>
      </c>
      <c r="M8" s="347"/>
      <c r="N8" s="348">
        <v>8</v>
      </c>
      <c r="O8" s="348">
        <v>8</v>
      </c>
      <c r="P8" s="348">
        <v>8</v>
      </c>
      <c r="Q8" s="278">
        <v>8</v>
      </c>
      <c r="R8" s="278"/>
      <c r="S8" s="335">
        <f aca="true" t="shared" si="5" ref="S8:S66">ROUND(SUM(N8:P8)/3*0.3+Q8*0.7,0)</f>
        <v>8</v>
      </c>
      <c r="T8" s="347"/>
      <c r="U8" s="278">
        <v>6</v>
      </c>
      <c r="V8" s="278">
        <v>9</v>
      </c>
      <c r="W8" s="348">
        <v>7</v>
      </c>
      <c r="X8" s="278">
        <v>6</v>
      </c>
      <c r="Y8" s="278"/>
      <c r="Z8" s="335">
        <f t="shared" si="1"/>
        <v>6</v>
      </c>
      <c r="AA8" s="347"/>
      <c r="AB8" s="347">
        <v>7</v>
      </c>
      <c r="AC8" s="347">
        <v>8</v>
      </c>
      <c r="AD8" s="347">
        <v>7</v>
      </c>
      <c r="AE8" s="347">
        <v>8</v>
      </c>
      <c r="AF8" s="347"/>
      <c r="AG8" s="335">
        <f t="shared" si="2"/>
        <v>8</v>
      </c>
      <c r="AH8" s="347"/>
      <c r="AI8" s="180"/>
      <c r="AJ8" s="235"/>
      <c r="AK8" s="523">
        <v>2</v>
      </c>
      <c r="AL8" s="524">
        <v>10</v>
      </c>
      <c r="AM8" s="347">
        <v>8.5</v>
      </c>
      <c r="AN8" s="278">
        <v>9</v>
      </c>
      <c r="AO8" s="348">
        <v>8</v>
      </c>
      <c r="AP8" s="278">
        <v>8</v>
      </c>
      <c r="AQ8" s="278"/>
      <c r="AR8" s="335">
        <f t="shared" si="3"/>
        <v>8</v>
      </c>
      <c r="AS8" s="347"/>
      <c r="AT8" s="278">
        <v>7</v>
      </c>
      <c r="AU8" s="278">
        <v>6</v>
      </c>
      <c r="AV8" s="348">
        <v>7</v>
      </c>
      <c r="AW8" s="348">
        <v>6</v>
      </c>
      <c r="AX8" s="278">
        <v>8</v>
      </c>
      <c r="AY8" s="278"/>
      <c r="AZ8" s="335">
        <f>ROUND(SUM(AT8:AW8)/4*0.3+AX8*0.7,0)</f>
        <v>8</v>
      </c>
      <c r="BA8" s="347"/>
      <c r="BB8" s="278">
        <v>10</v>
      </c>
      <c r="BC8" s="278">
        <v>10</v>
      </c>
      <c r="BD8" s="278">
        <v>7</v>
      </c>
      <c r="BE8" s="278">
        <v>10</v>
      </c>
      <c r="BF8" s="278">
        <v>10</v>
      </c>
      <c r="BG8" s="278"/>
      <c r="BH8" s="335">
        <f aca="true" t="shared" si="6" ref="BH8:BH66">ROUND(SUM(BB8:BE8)/4*0.3+BF8*0.7,0)</f>
        <v>10</v>
      </c>
      <c r="BI8" s="275"/>
      <c r="BJ8" s="278">
        <v>8</v>
      </c>
      <c r="BK8" s="348">
        <v>7</v>
      </c>
      <c r="BL8" s="348">
        <v>7</v>
      </c>
      <c r="BM8" s="278">
        <v>8</v>
      </c>
      <c r="BN8" s="278"/>
      <c r="BO8" s="335">
        <f t="shared" si="4"/>
        <v>8</v>
      </c>
      <c r="BP8" s="275"/>
      <c r="BQ8" s="275">
        <f aca="true" t="shared" si="7" ref="BQ8:BQ66">(L8*3+S8*3+Z8*3+AG8*3+AR8*4+AZ8*4+BH8*4+BO8*3)</f>
        <v>215</v>
      </c>
      <c r="BR8" s="281">
        <f aca="true" t="shared" si="8" ref="BR8:BR66">ROUND(BQ8/27,2)</f>
        <v>7.96</v>
      </c>
      <c r="BS8" s="281">
        <f aca="true" t="shared" si="9" ref="BS8:BS66">ROUND(BQ8/27,2)</f>
        <v>7.96</v>
      </c>
      <c r="BT8" s="448" t="str">
        <f aca="true" t="shared" si="10" ref="BT8:BT66">IF(BS8&gt;=8,"Giái",IF(BS8&gt;=7,"Kh¸",IF(BS8&gt;=6,"TBK",IF(BS8&gt;=5,"TB",IF(BS8&gt;=4,"YÕu",IF(BS8&lt;4,"KÐm"))))))</f>
        <v>Kh¸</v>
      </c>
    </row>
    <row r="9" spans="1:72" ht="15.75">
      <c r="A9" s="535">
        <v>3</v>
      </c>
      <c r="B9" s="523">
        <v>3</v>
      </c>
      <c r="C9" s="536" t="s">
        <v>30</v>
      </c>
      <c r="D9" s="537" t="s">
        <v>22</v>
      </c>
      <c r="E9" s="538"/>
      <c r="F9" s="539" t="s">
        <v>300</v>
      </c>
      <c r="G9" s="278">
        <v>7</v>
      </c>
      <c r="H9" s="278">
        <v>8</v>
      </c>
      <c r="I9" s="278">
        <v>9</v>
      </c>
      <c r="J9" s="278">
        <v>9</v>
      </c>
      <c r="K9" s="278"/>
      <c r="L9" s="335">
        <f t="shared" si="0"/>
        <v>9</v>
      </c>
      <c r="M9" s="347"/>
      <c r="N9" s="348">
        <v>7</v>
      </c>
      <c r="O9" s="348">
        <v>8</v>
      </c>
      <c r="P9" s="348">
        <v>9</v>
      </c>
      <c r="Q9" s="278">
        <v>8</v>
      </c>
      <c r="R9" s="278"/>
      <c r="S9" s="335">
        <f t="shared" si="5"/>
        <v>8</v>
      </c>
      <c r="T9" s="347"/>
      <c r="U9" s="278">
        <v>8</v>
      </c>
      <c r="V9" s="278">
        <v>8</v>
      </c>
      <c r="W9" s="348">
        <v>8</v>
      </c>
      <c r="X9" s="278">
        <v>7</v>
      </c>
      <c r="Y9" s="278"/>
      <c r="Z9" s="335">
        <f t="shared" si="1"/>
        <v>7</v>
      </c>
      <c r="AA9" s="347"/>
      <c r="AB9" s="347">
        <v>8</v>
      </c>
      <c r="AC9" s="347">
        <v>8</v>
      </c>
      <c r="AD9" s="347">
        <v>7</v>
      </c>
      <c r="AE9" s="347">
        <v>7</v>
      </c>
      <c r="AF9" s="347"/>
      <c r="AG9" s="335">
        <f t="shared" si="2"/>
        <v>7</v>
      </c>
      <c r="AH9" s="347"/>
      <c r="AI9" s="180"/>
      <c r="AJ9" s="235"/>
      <c r="AK9" s="523">
        <v>3</v>
      </c>
      <c r="AL9" s="524">
        <v>9</v>
      </c>
      <c r="AM9" s="347">
        <v>9</v>
      </c>
      <c r="AN9" s="278">
        <v>8</v>
      </c>
      <c r="AO9" s="348">
        <v>9</v>
      </c>
      <c r="AP9" s="278">
        <v>9</v>
      </c>
      <c r="AQ9" s="278"/>
      <c r="AR9" s="335">
        <f t="shared" si="3"/>
        <v>9</v>
      </c>
      <c r="AS9" s="347"/>
      <c r="AT9" s="278">
        <v>7</v>
      </c>
      <c r="AU9" s="278">
        <v>7</v>
      </c>
      <c r="AV9" s="348">
        <v>6</v>
      </c>
      <c r="AW9" s="348">
        <v>7</v>
      </c>
      <c r="AX9" s="278">
        <v>7</v>
      </c>
      <c r="AY9" s="278"/>
      <c r="AZ9" s="335">
        <f aca="true" t="shared" si="11" ref="AZ9:AZ66">ROUND(SUM(AT9:AW9)/4*0.3+AX9*0.7,0)</f>
        <v>7</v>
      </c>
      <c r="BA9" s="347"/>
      <c r="BB9" s="278">
        <v>10</v>
      </c>
      <c r="BC9" s="278">
        <v>10</v>
      </c>
      <c r="BD9" s="278">
        <v>8</v>
      </c>
      <c r="BE9" s="278">
        <v>10</v>
      </c>
      <c r="BF9" s="278">
        <v>10</v>
      </c>
      <c r="BG9" s="278"/>
      <c r="BH9" s="335">
        <f t="shared" si="6"/>
        <v>10</v>
      </c>
      <c r="BI9" s="275"/>
      <c r="BJ9" s="278">
        <v>7</v>
      </c>
      <c r="BK9" s="348">
        <v>7</v>
      </c>
      <c r="BL9" s="348">
        <v>8</v>
      </c>
      <c r="BM9" s="278">
        <v>8</v>
      </c>
      <c r="BN9" s="278"/>
      <c r="BO9" s="335">
        <f t="shared" si="4"/>
        <v>8</v>
      </c>
      <c r="BP9" s="275"/>
      <c r="BQ9" s="275">
        <f t="shared" si="7"/>
        <v>221</v>
      </c>
      <c r="BR9" s="281">
        <f t="shared" si="8"/>
        <v>8.19</v>
      </c>
      <c r="BS9" s="281">
        <f t="shared" si="9"/>
        <v>8.19</v>
      </c>
      <c r="BT9" s="448" t="str">
        <f t="shared" si="10"/>
        <v>Giái</v>
      </c>
    </row>
    <row r="10" spans="1:72" ht="15.75">
      <c r="A10" s="535">
        <v>4</v>
      </c>
      <c r="B10" s="523">
        <v>4</v>
      </c>
      <c r="C10" s="536" t="s">
        <v>30</v>
      </c>
      <c r="D10" s="537" t="s">
        <v>70</v>
      </c>
      <c r="E10" s="538"/>
      <c r="F10" s="539" t="s">
        <v>301</v>
      </c>
      <c r="G10" s="278">
        <v>6</v>
      </c>
      <c r="H10" s="278">
        <v>8</v>
      </c>
      <c r="I10" s="278">
        <v>8</v>
      </c>
      <c r="J10" s="278">
        <v>8</v>
      </c>
      <c r="K10" s="278"/>
      <c r="L10" s="335">
        <f t="shared" si="0"/>
        <v>8</v>
      </c>
      <c r="M10" s="347"/>
      <c r="N10" s="348">
        <v>8</v>
      </c>
      <c r="O10" s="348">
        <v>8</v>
      </c>
      <c r="P10" s="348">
        <v>8</v>
      </c>
      <c r="Q10" s="278">
        <v>8</v>
      </c>
      <c r="R10" s="278"/>
      <c r="S10" s="335">
        <f t="shared" si="5"/>
        <v>8</v>
      </c>
      <c r="T10" s="347"/>
      <c r="U10" s="278">
        <v>7</v>
      </c>
      <c r="V10" s="278">
        <v>8</v>
      </c>
      <c r="W10" s="348">
        <v>8</v>
      </c>
      <c r="X10" s="278">
        <v>8</v>
      </c>
      <c r="Y10" s="278"/>
      <c r="Z10" s="335">
        <f t="shared" si="1"/>
        <v>8</v>
      </c>
      <c r="AA10" s="347"/>
      <c r="AB10" s="347">
        <v>8</v>
      </c>
      <c r="AC10" s="347">
        <v>8</v>
      </c>
      <c r="AD10" s="347">
        <v>7</v>
      </c>
      <c r="AE10" s="347">
        <v>7</v>
      </c>
      <c r="AF10" s="347"/>
      <c r="AG10" s="335">
        <f t="shared" si="2"/>
        <v>7</v>
      </c>
      <c r="AH10" s="347"/>
      <c r="AI10" s="180"/>
      <c r="AJ10" s="235"/>
      <c r="AK10" s="523">
        <v>4</v>
      </c>
      <c r="AL10" s="524">
        <v>9</v>
      </c>
      <c r="AM10" s="347">
        <v>8</v>
      </c>
      <c r="AN10" s="278">
        <v>9</v>
      </c>
      <c r="AO10" s="348">
        <v>8</v>
      </c>
      <c r="AP10" s="278">
        <v>10</v>
      </c>
      <c r="AQ10" s="278"/>
      <c r="AR10" s="335">
        <f t="shared" si="3"/>
        <v>10</v>
      </c>
      <c r="AS10" s="347"/>
      <c r="AT10" s="278">
        <v>7</v>
      </c>
      <c r="AU10" s="278">
        <v>6</v>
      </c>
      <c r="AV10" s="348">
        <v>7</v>
      </c>
      <c r="AW10" s="348">
        <v>7</v>
      </c>
      <c r="AX10" s="278">
        <v>8</v>
      </c>
      <c r="AY10" s="278"/>
      <c r="AZ10" s="335">
        <f t="shared" si="11"/>
        <v>8</v>
      </c>
      <c r="BA10" s="347"/>
      <c r="BB10" s="278">
        <v>10</v>
      </c>
      <c r="BC10" s="278">
        <v>10</v>
      </c>
      <c r="BD10" s="278">
        <v>9</v>
      </c>
      <c r="BE10" s="278">
        <v>9</v>
      </c>
      <c r="BF10" s="278">
        <v>10</v>
      </c>
      <c r="BG10" s="278"/>
      <c r="BH10" s="335">
        <f t="shared" si="6"/>
        <v>10</v>
      </c>
      <c r="BI10" s="275"/>
      <c r="BJ10" s="278">
        <v>8</v>
      </c>
      <c r="BK10" s="348">
        <v>7</v>
      </c>
      <c r="BL10" s="348">
        <v>8</v>
      </c>
      <c r="BM10" s="278">
        <v>8</v>
      </c>
      <c r="BN10" s="278"/>
      <c r="BO10" s="335">
        <f t="shared" si="4"/>
        <v>8</v>
      </c>
      <c r="BP10" s="275"/>
      <c r="BQ10" s="275">
        <f t="shared" si="7"/>
        <v>229</v>
      </c>
      <c r="BR10" s="281">
        <f t="shared" si="8"/>
        <v>8.48</v>
      </c>
      <c r="BS10" s="281">
        <f t="shared" si="9"/>
        <v>8.48</v>
      </c>
      <c r="BT10" s="448" t="str">
        <f t="shared" si="10"/>
        <v>Giái</v>
      </c>
    </row>
    <row r="11" spans="1:72" ht="15.75">
      <c r="A11" s="535">
        <v>5</v>
      </c>
      <c r="B11" s="523">
        <v>5</v>
      </c>
      <c r="C11" s="536" t="s">
        <v>14</v>
      </c>
      <c r="D11" s="537" t="s">
        <v>7</v>
      </c>
      <c r="E11" s="538"/>
      <c r="F11" s="539" t="s">
        <v>302</v>
      </c>
      <c r="G11" s="278">
        <v>6</v>
      </c>
      <c r="H11" s="278">
        <v>7</v>
      </c>
      <c r="I11" s="278">
        <v>8</v>
      </c>
      <c r="J11" s="278">
        <v>7</v>
      </c>
      <c r="K11" s="278"/>
      <c r="L11" s="335">
        <f t="shared" si="0"/>
        <v>7</v>
      </c>
      <c r="M11" s="347"/>
      <c r="N11" s="348">
        <v>9</v>
      </c>
      <c r="O11" s="348">
        <v>8</v>
      </c>
      <c r="P11" s="348">
        <v>8</v>
      </c>
      <c r="Q11" s="278">
        <v>8</v>
      </c>
      <c r="R11" s="278"/>
      <c r="S11" s="335">
        <f t="shared" si="5"/>
        <v>8</v>
      </c>
      <c r="T11" s="347"/>
      <c r="U11" s="278">
        <v>7</v>
      </c>
      <c r="V11" s="278">
        <v>8</v>
      </c>
      <c r="W11" s="348">
        <v>9</v>
      </c>
      <c r="X11" s="278">
        <v>9</v>
      </c>
      <c r="Y11" s="278"/>
      <c r="Z11" s="335">
        <f t="shared" si="1"/>
        <v>9</v>
      </c>
      <c r="AA11" s="347"/>
      <c r="AB11" s="347">
        <v>7</v>
      </c>
      <c r="AC11" s="347">
        <v>8</v>
      </c>
      <c r="AD11" s="347">
        <v>7</v>
      </c>
      <c r="AE11" s="347">
        <v>8</v>
      </c>
      <c r="AF11" s="347"/>
      <c r="AG11" s="335">
        <f t="shared" si="2"/>
        <v>8</v>
      </c>
      <c r="AH11" s="347"/>
      <c r="AI11" s="180"/>
      <c r="AJ11" s="235"/>
      <c r="AK11" s="523">
        <v>5</v>
      </c>
      <c r="AL11" s="524">
        <v>9</v>
      </c>
      <c r="AM11" s="347">
        <v>8</v>
      </c>
      <c r="AN11" s="278">
        <v>8</v>
      </c>
      <c r="AO11" s="348">
        <v>9</v>
      </c>
      <c r="AP11" s="278">
        <v>8</v>
      </c>
      <c r="AQ11" s="278"/>
      <c r="AR11" s="335">
        <f t="shared" si="3"/>
        <v>8</v>
      </c>
      <c r="AS11" s="347"/>
      <c r="AT11" s="278">
        <v>8</v>
      </c>
      <c r="AU11" s="278">
        <v>7</v>
      </c>
      <c r="AV11" s="348">
        <v>7</v>
      </c>
      <c r="AW11" s="348">
        <v>8</v>
      </c>
      <c r="AX11" s="278">
        <v>7</v>
      </c>
      <c r="AY11" s="278"/>
      <c r="AZ11" s="335">
        <f t="shared" si="11"/>
        <v>7</v>
      </c>
      <c r="BA11" s="347"/>
      <c r="BB11" s="278">
        <v>9</v>
      </c>
      <c r="BC11" s="278">
        <v>9</v>
      </c>
      <c r="BD11" s="278">
        <v>10</v>
      </c>
      <c r="BE11" s="278">
        <v>10</v>
      </c>
      <c r="BF11" s="278">
        <v>9</v>
      </c>
      <c r="BG11" s="278"/>
      <c r="BH11" s="335">
        <f t="shared" si="6"/>
        <v>9</v>
      </c>
      <c r="BI11" s="275"/>
      <c r="BJ11" s="278">
        <v>8</v>
      </c>
      <c r="BK11" s="348">
        <v>9</v>
      </c>
      <c r="BL11" s="348">
        <v>8</v>
      </c>
      <c r="BM11" s="278">
        <v>7</v>
      </c>
      <c r="BN11" s="278"/>
      <c r="BO11" s="335">
        <f t="shared" si="4"/>
        <v>7</v>
      </c>
      <c r="BP11" s="275"/>
      <c r="BQ11" s="275">
        <f t="shared" si="7"/>
        <v>213</v>
      </c>
      <c r="BR11" s="281">
        <f t="shared" si="8"/>
        <v>7.89</v>
      </c>
      <c r="BS11" s="281">
        <f t="shared" si="9"/>
        <v>7.89</v>
      </c>
      <c r="BT11" s="448" t="str">
        <f t="shared" si="10"/>
        <v>Kh¸</v>
      </c>
    </row>
    <row r="12" spans="1:72" ht="15.75">
      <c r="A12" s="535">
        <v>6</v>
      </c>
      <c r="B12" s="523">
        <v>6</v>
      </c>
      <c r="C12" s="536" t="s">
        <v>30</v>
      </c>
      <c r="D12" s="537" t="s">
        <v>8</v>
      </c>
      <c r="E12" s="538"/>
      <c r="F12" s="539" t="s">
        <v>303</v>
      </c>
      <c r="G12" s="278">
        <v>8</v>
      </c>
      <c r="H12" s="278">
        <v>8</v>
      </c>
      <c r="I12" s="278">
        <v>8</v>
      </c>
      <c r="J12" s="278">
        <v>8</v>
      </c>
      <c r="K12" s="278"/>
      <c r="L12" s="335">
        <f t="shared" si="0"/>
        <v>8</v>
      </c>
      <c r="M12" s="347"/>
      <c r="N12" s="348">
        <v>8</v>
      </c>
      <c r="O12" s="348">
        <v>8</v>
      </c>
      <c r="P12" s="348">
        <v>9</v>
      </c>
      <c r="Q12" s="278">
        <v>8</v>
      </c>
      <c r="R12" s="278"/>
      <c r="S12" s="335">
        <f t="shared" si="5"/>
        <v>8</v>
      </c>
      <c r="T12" s="347"/>
      <c r="U12" s="278">
        <v>7</v>
      </c>
      <c r="V12" s="278">
        <v>8</v>
      </c>
      <c r="W12" s="348">
        <v>8</v>
      </c>
      <c r="X12" s="278">
        <v>7</v>
      </c>
      <c r="Y12" s="278"/>
      <c r="Z12" s="335">
        <f t="shared" si="1"/>
        <v>7</v>
      </c>
      <c r="AA12" s="347"/>
      <c r="AB12" s="347">
        <v>7</v>
      </c>
      <c r="AC12" s="347">
        <v>8</v>
      </c>
      <c r="AD12" s="347">
        <v>8</v>
      </c>
      <c r="AE12" s="347">
        <v>8</v>
      </c>
      <c r="AF12" s="347"/>
      <c r="AG12" s="335">
        <f t="shared" si="2"/>
        <v>8</v>
      </c>
      <c r="AH12" s="347"/>
      <c r="AI12" s="180"/>
      <c r="AJ12" s="235"/>
      <c r="AK12" s="523">
        <v>6</v>
      </c>
      <c r="AL12" s="524">
        <v>9</v>
      </c>
      <c r="AM12" s="347">
        <v>8</v>
      </c>
      <c r="AN12" s="278">
        <v>8</v>
      </c>
      <c r="AO12" s="348">
        <v>9</v>
      </c>
      <c r="AP12" s="278">
        <v>9</v>
      </c>
      <c r="AQ12" s="278"/>
      <c r="AR12" s="335">
        <f t="shared" si="3"/>
        <v>9</v>
      </c>
      <c r="AS12" s="347"/>
      <c r="AT12" s="278">
        <v>7</v>
      </c>
      <c r="AU12" s="278">
        <v>7</v>
      </c>
      <c r="AV12" s="348">
        <v>7</v>
      </c>
      <c r="AW12" s="348">
        <v>7</v>
      </c>
      <c r="AX12" s="278">
        <v>7</v>
      </c>
      <c r="AY12" s="278"/>
      <c r="AZ12" s="335">
        <f t="shared" si="11"/>
        <v>7</v>
      </c>
      <c r="BA12" s="347"/>
      <c r="BB12" s="278">
        <v>10</v>
      </c>
      <c r="BC12" s="278">
        <v>10</v>
      </c>
      <c r="BD12" s="278">
        <v>9</v>
      </c>
      <c r="BE12" s="278">
        <v>8</v>
      </c>
      <c r="BF12" s="278">
        <v>10</v>
      </c>
      <c r="BG12" s="278"/>
      <c r="BH12" s="335">
        <f t="shared" si="6"/>
        <v>10</v>
      </c>
      <c r="BI12" s="275"/>
      <c r="BJ12" s="278">
        <v>7</v>
      </c>
      <c r="BK12" s="348">
        <v>7</v>
      </c>
      <c r="BL12" s="348">
        <v>7</v>
      </c>
      <c r="BM12" s="278">
        <v>8</v>
      </c>
      <c r="BN12" s="278"/>
      <c r="BO12" s="335">
        <f t="shared" si="4"/>
        <v>8</v>
      </c>
      <c r="BP12" s="275"/>
      <c r="BQ12" s="275">
        <f t="shared" si="7"/>
        <v>221</v>
      </c>
      <c r="BR12" s="281">
        <f t="shared" si="8"/>
        <v>8.19</v>
      </c>
      <c r="BS12" s="281">
        <f t="shared" si="9"/>
        <v>8.19</v>
      </c>
      <c r="BT12" s="448" t="str">
        <f t="shared" si="10"/>
        <v>Giái</v>
      </c>
    </row>
    <row r="13" spans="1:72" ht="15.75">
      <c r="A13" s="535">
        <v>7</v>
      </c>
      <c r="B13" s="523">
        <v>7</v>
      </c>
      <c r="C13" s="536" t="s">
        <v>71</v>
      </c>
      <c r="D13" s="537" t="s">
        <v>8</v>
      </c>
      <c r="E13" s="538"/>
      <c r="F13" s="539" t="s">
        <v>304</v>
      </c>
      <c r="G13" s="278">
        <v>7</v>
      </c>
      <c r="H13" s="278">
        <v>8</v>
      </c>
      <c r="I13" s="278">
        <v>8</v>
      </c>
      <c r="J13" s="278">
        <v>9</v>
      </c>
      <c r="K13" s="278"/>
      <c r="L13" s="335">
        <f t="shared" si="0"/>
        <v>9</v>
      </c>
      <c r="M13" s="347"/>
      <c r="N13" s="348">
        <v>8</v>
      </c>
      <c r="O13" s="348">
        <v>8</v>
      </c>
      <c r="P13" s="348">
        <v>8</v>
      </c>
      <c r="Q13" s="278">
        <v>8</v>
      </c>
      <c r="R13" s="278"/>
      <c r="S13" s="335">
        <f t="shared" si="5"/>
        <v>8</v>
      </c>
      <c r="T13" s="347"/>
      <c r="U13" s="278">
        <v>7</v>
      </c>
      <c r="V13" s="278">
        <v>8</v>
      </c>
      <c r="W13" s="348">
        <v>8</v>
      </c>
      <c r="X13" s="278">
        <v>9</v>
      </c>
      <c r="Y13" s="278"/>
      <c r="Z13" s="335">
        <f t="shared" si="1"/>
        <v>9</v>
      </c>
      <c r="AA13" s="347"/>
      <c r="AB13" s="347">
        <v>8</v>
      </c>
      <c r="AC13" s="347">
        <v>8</v>
      </c>
      <c r="AD13" s="347">
        <v>8</v>
      </c>
      <c r="AE13" s="347">
        <v>8</v>
      </c>
      <c r="AF13" s="347"/>
      <c r="AG13" s="335">
        <f t="shared" si="2"/>
        <v>8</v>
      </c>
      <c r="AH13" s="347"/>
      <c r="AI13" s="180"/>
      <c r="AJ13" s="235"/>
      <c r="AK13" s="523">
        <v>7</v>
      </c>
      <c r="AL13" s="524">
        <v>9</v>
      </c>
      <c r="AM13" s="347">
        <v>10</v>
      </c>
      <c r="AN13" s="278">
        <v>9</v>
      </c>
      <c r="AO13" s="348">
        <v>9</v>
      </c>
      <c r="AP13" s="278">
        <v>10</v>
      </c>
      <c r="AQ13" s="278"/>
      <c r="AR13" s="335">
        <f t="shared" si="3"/>
        <v>10</v>
      </c>
      <c r="AS13" s="347"/>
      <c r="AT13" s="278">
        <v>7</v>
      </c>
      <c r="AU13" s="278">
        <v>7</v>
      </c>
      <c r="AV13" s="348">
        <v>7</v>
      </c>
      <c r="AW13" s="348">
        <v>7</v>
      </c>
      <c r="AX13" s="278">
        <v>8</v>
      </c>
      <c r="AY13" s="278"/>
      <c r="AZ13" s="335">
        <f t="shared" si="11"/>
        <v>8</v>
      </c>
      <c r="BA13" s="347"/>
      <c r="BB13" s="278">
        <v>10</v>
      </c>
      <c r="BC13" s="278">
        <v>10</v>
      </c>
      <c r="BD13" s="278">
        <v>7</v>
      </c>
      <c r="BE13" s="278">
        <v>10</v>
      </c>
      <c r="BF13" s="278">
        <v>10</v>
      </c>
      <c r="BG13" s="278"/>
      <c r="BH13" s="335">
        <f t="shared" si="6"/>
        <v>10</v>
      </c>
      <c r="BI13" s="275"/>
      <c r="BJ13" s="278">
        <v>7</v>
      </c>
      <c r="BK13" s="348">
        <v>7</v>
      </c>
      <c r="BL13" s="348">
        <v>7</v>
      </c>
      <c r="BM13" s="278">
        <v>6</v>
      </c>
      <c r="BN13" s="278"/>
      <c r="BO13" s="335">
        <f t="shared" si="4"/>
        <v>6</v>
      </c>
      <c r="BP13" s="275"/>
      <c r="BQ13" s="275">
        <f t="shared" si="7"/>
        <v>232</v>
      </c>
      <c r="BR13" s="281">
        <f t="shared" si="8"/>
        <v>8.59</v>
      </c>
      <c r="BS13" s="281">
        <f t="shared" si="9"/>
        <v>8.59</v>
      </c>
      <c r="BT13" s="448" t="str">
        <f t="shared" si="10"/>
        <v>Giái</v>
      </c>
    </row>
    <row r="14" spans="1:72" ht="15.75">
      <c r="A14" s="535">
        <v>8</v>
      </c>
      <c r="B14" s="523">
        <v>8</v>
      </c>
      <c r="C14" s="536" t="s">
        <v>20</v>
      </c>
      <c r="D14" s="537" t="s">
        <v>9</v>
      </c>
      <c r="E14" s="538"/>
      <c r="F14" s="539" t="s">
        <v>305</v>
      </c>
      <c r="G14" s="278">
        <v>7</v>
      </c>
      <c r="H14" s="278">
        <v>8</v>
      </c>
      <c r="I14" s="278">
        <v>8</v>
      </c>
      <c r="J14" s="278">
        <v>7</v>
      </c>
      <c r="K14" s="278"/>
      <c r="L14" s="335">
        <f t="shared" si="0"/>
        <v>7</v>
      </c>
      <c r="M14" s="347"/>
      <c r="N14" s="348">
        <v>8</v>
      </c>
      <c r="O14" s="348">
        <v>8</v>
      </c>
      <c r="P14" s="348">
        <v>8</v>
      </c>
      <c r="Q14" s="278">
        <v>9</v>
      </c>
      <c r="R14" s="278"/>
      <c r="S14" s="335">
        <f t="shared" si="5"/>
        <v>9</v>
      </c>
      <c r="T14" s="347"/>
      <c r="U14" s="278">
        <v>7</v>
      </c>
      <c r="V14" s="278">
        <v>7</v>
      </c>
      <c r="W14" s="348">
        <v>7</v>
      </c>
      <c r="X14" s="278">
        <v>7</v>
      </c>
      <c r="Y14" s="278"/>
      <c r="Z14" s="335">
        <f t="shared" si="1"/>
        <v>7</v>
      </c>
      <c r="AA14" s="347"/>
      <c r="AB14" s="347">
        <v>8</v>
      </c>
      <c r="AC14" s="347">
        <v>7</v>
      </c>
      <c r="AD14" s="347">
        <v>8</v>
      </c>
      <c r="AE14" s="347">
        <v>7</v>
      </c>
      <c r="AF14" s="347"/>
      <c r="AG14" s="335">
        <f t="shared" si="2"/>
        <v>7</v>
      </c>
      <c r="AH14" s="347"/>
      <c r="AI14" s="180"/>
      <c r="AJ14" s="235"/>
      <c r="AK14" s="523">
        <v>8</v>
      </c>
      <c r="AL14" s="524">
        <v>10</v>
      </c>
      <c r="AM14" s="347">
        <v>9</v>
      </c>
      <c r="AN14" s="278">
        <v>8</v>
      </c>
      <c r="AO14" s="348">
        <v>9</v>
      </c>
      <c r="AP14" s="278">
        <v>9</v>
      </c>
      <c r="AQ14" s="278"/>
      <c r="AR14" s="335">
        <f t="shared" si="3"/>
        <v>9</v>
      </c>
      <c r="AS14" s="347"/>
      <c r="AT14" s="278">
        <v>7</v>
      </c>
      <c r="AU14" s="278">
        <v>6</v>
      </c>
      <c r="AV14" s="348">
        <v>7</v>
      </c>
      <c r="AW14" s="348">
        <v>8</v>
      </c>
      <c r="AX14" s="278">
        <v>7</v>
      </c>
      <c r="AY14" s="278"/>
      <c r="AZ14" s="335">
        <f t="shared" si="11"/>
        <v>7</v>
      </c>
      <c r="BA14" s="347"/>
      <c r="BB14" s="278">
        <v>10</v>
      </c>
      <c r="BC14" s="278">
        <v>10</v>
      </c>
      <c r="BD14" s="278">
        <v>10</v>
      </c>
      <c r="BE14" s="278">
        <v>9</v>
      </c>
      <c r="BF14" s="278">
        <v>10</v>
      </c>
      <c r="BG14" s="278"/>
      <c r="BH14" s="335">
        <f t="shared" si="6"/>
        <v>10</v>
      </c>
      <c r="BI14" s="275"/>
      <c r="BJ14" s="278">
        <v>8</v>
      </c>
      <c r="BK14" s="348">
        <v>8</v>
      </c>
      <c r="BL14" s="348">
        <v>9</v>
      </c>
      <c r="BM14" s="278">
        <v>8</v>
      </c>
      <c r="BN14" s="278"/>
      <c r="BO14" s="335">
        <f t="shared" si="4"/>
        <v>8</v>
      </c>
      <c r="BP14" s="275"/>
      <c r="BQ14" s="275">
        <f t="shared" si="7"/>
        <v>218</v>
      </c>
      <c r="BR14" s="281">
        <f t="shared" si="8"/>
        <v>8.07</v>
      </c>
      <c r="BS14" s="281">
        <f t="shared" si="9"/>
        <v>8.07</v>
      </c>
      <c r="BT14" s="448" t="str">
        <f t="shared" si="10"/>
        <v>Giái</v>
      </c>
    </row>
    <row r="15" spans="1:72" ht="15.75">
      <c r="A15" s="535">
        <v>9</v>
      </c>
      <c r="B15" s="523">
        <v>9</v>
      </c>
      <c r="C15" s="536" t="s">
        <v>72</v>
      </c>
      <c r="D15" s="537" t="s">
        <v>24</v>
      </c>
      <c r="E15" s="538"/>
      <c r="F15" s="539" t="s">
        <v>306</v>
      </c>
      <c r="G15" s="278">
        <v>7</v>
      </c>
      <c r="H15" s="278">
        <v>7</v>
      </c>
      <c r="I15" s="278">
        <v>7</v>
      </c>
      <c r="J15" s="278">
        <v>6</v>
      </c>
      <c r="K15" s="278"/>
      <c r="L15" s="335">
        <f t="shared" si="0"/>
        <v>6</v>
      </c>
      <c r="M15" s="347"/>
      <c r="N15" s="348">
        <v>8</v>
      </c>
      <c r="O15" s="348">
        <v>8</v>
      </c>
      <c r="P15" s="348">
        <v>8</v>
      </c>
      <c r="Q15" s="278">
        <v>9</v>
      </c>
      <c r="R15" s="278"/>
      <c r="S15" s="335">
        <f t="shared" si="5"/>
        <v>9</v>
      </c>
      <c r="T15" s="347"/>
      <c r="U15" s="278">
        <v>7</v>
      </c>
      <c r="V15" s="278">
        <v>9</v>
      </c>
      <c r="W15" s="348">
        <v>8</v>
      </c>
      <c r="X15" s="278">
        <v>8</v>
      </c>
      <c r="Y15" s="278"/>
      <c r="Z15" s="335">
        <f t="shared" si="1"/>
        <v>8</v>
      </c>
      <c r="AA15" s="347"/>
      <c r="AB15" s="347">
        <v>7</v>
      </c>
      <c r="AC15" s="347">
        <v>8</v>
      </c>
      <c r="AD15" s="347">
        <v>7</v>
      </c>
      <c r="AE15" s="347">
        <v>8</v>
      </c>
      <c r="AF15" s="347"/>
      <c r="AG15" s="335">
        <f t="shared" si="2"/>
        <v>8</v>
      </c>
      <c r="AH15" s="347"/>
      <c r="AI15" s="180"/>
      <c r="AJ15" s="235"/>
      <c r="AK15" s="523">
        <v>9</v>
      </c>
      <c r="AL15" s="524">
        <v>9</v>
      </c>
      <c r="AM15" s="347">
        <v>8</v>
      </c>
      <c r="AN15" s="278">
        <v>8</v>
      </c>
      <c r="AO15" s="348">
        <v>9</v>
      </c>
      <c r="AP15" s="278">
        <v>9</v>
      </c>
      <c r="AQ15" s="278"/>
      <c r="AR15" s="335">
        <f t="shared" si="3"/>
        <v>9</v>
      </c>
      <c r="AS15" s="347"/>
      <c r="AT15" s="278">
        <v>8</v>
      </c>
      <c r="AU15" s="278">
        <v>8</v>
      </c>
      <c r="AV15" s="348">
        <v>7</v>
      </c>
      <c r="AW15" s="348">
        <v>7</v>
      </c>
      <c r="AX15" s="278">
        <v>8</v>
      </c>
      <c r="AY15" s="278"/>
      <c r="AZ15" s="335">
        <f t="shared" si="11"/>
        <v>8</v>
      </c>
      <c r="BA15" s="347"/>
      <c r="BB15" s="278">
        <v>10</v>
      </c>
      <c r="BC15" s="278">
        <v>9</v>
      </c>
      <c r="BD15" s="278">
        <v>10</v>
      </c>
      <c r="BE15" s="278">
        <v>10</v>
      </c>
      <c r="BF15" s="278">
        <v>10</v>
      </c>
      <c r="BG15" s="278"/>
      <c r="BH15" s="335">
        <f t="shared" si="6"/>
        <v>10</v>
      </c>
      <c r="BI15" s="275"/>
      <c r="BJ15" s="278">
        <v>8</v>
      </c>
      <c r="BK15" s="348">
        <v>8</v>
      </c>
      <c r="BL15" s="348">
        <v>9</v>
      </c>
      <c r="BM15" s="278">
        <v>7</v>
      </c>
      <c r="BN15" s="278"/>
      <c r="BO15" s="335">
        <f t="shared" si="4"/>
        <v>7</v>
      </c>
      <c r="BP15" s="275"/>
      <c r="BQ15" s="275">
        <f t="shared" si="7"/>
        <v>222</v>
      </c>
      <c r="BR15" s="281">
        <f t="shared" si="8"/>
        <v>8.22</v>
      </c>
      <c r="BS15" s="281">
        <f t="shared" si="9"/>
        <v>8.22</v>
      </c>
      <c r="BT15" s="448" t="str">
        <f t="shared" si="10"/>
        <v>Giái</v>
      </c>
    </row>
    <row r="16" spans="1:72" ht="15.75">
      <c r="A16" s="535">
        <v>10</v>
      </c>
      <c r="B16" s="523">
        <v>10</v>
      </c>
      <c r="C16" s="536" t="s">
        <v>30</v>
      </c>
      <c r="D16" s="537" t="s">
        <v>73</v>
      </c>
      <c r="E16" s="538"/>
      <c r="F16" s="539" t="s">
        <v>307</v>
      </c>
      <c r="G16" s="278">
        <v>6</v>
      </c>
      <c r="H16" s="278">
        <v>8</v>
      </c>
      <c r="I16" s="278">
        <v>8</v>
      </c>
      <c r="J16" s="278">
        <v>8</v>
      </c>
      <c r="K16" s="278"/>
      <c r="L16" s="335">
        <f t="shared" si="0"/>
        <v>8</v>
      </c>
      <c r="M16" s="347"/>
      <c r="N16" s="348">
        <v>9</v>
      </c>
      <c r="O16" s="348">
        <v>8</v>
      </c>
      <c r="P16" s="348">
        <v>9</v>
      </c>
      <c r="Q16" s="278">
        <v>8</v>
      </c>
      <c r="R16" s="278"/>
      <c r="S16" s="335">
        <f t="shared" si="5"/>
        <v>8</v>
      </c>
      <c r="T16" s="347"/>
      <c r="U16" s="278">
        <v>8</v>
      </c>
      <c r="V16" s="278">
        <v>8</v>
      </c>
      <c r="W16" s="348">
        <v>8</v>
      </c>
      <c r="X16" s="278">
        <v>9</v>
      </c>
      <c r="Y16" s="278"/>
      <c r="Z16" s="335">
        <f t="shared" si="1"/>
        <v>9</v>
      </c>
      <c r="AA16" s="347"/>
      <c r="AB16" s="347">
        <v>8</v>
      </c>
      <c r="AC16" s="347">
        <v>7</v>
      </c>
      <c r="AD16" s="347">
        <v>7</v>
      </c>
      <c r="AE16" s="347">
        <v>8</v>
      </c>
      <c r="AF16" s="347"/>
      <c r="AG16" s="335">
        <f t="shared" si="2"/>
        <v>8</v>
      </c>
      <c r="AH16" s="347"/>
      <c r="AI16" s="180"/>
      <c r="AJ16" s="235"/>
      <c r="AK16" s="523">
        <v>10</v>
      </c>
      <c r="AL16" s="524">
        <v>9</v>
      </c>
      <c r="AM16" s="347">
        <v>9</v>
      </c>
      <c r="AN16" s="278">
        <v>8</v>
      </c>
      <c r="AO16" s="348">
        <v>9</v>
      </c>
      <c r="AP16" s="278">
        <v>9</v>
      </c>
      <c r="AQ16" s="278"/>
      <c r="AR16" s="335">
        <f t="shared" si="3"/>
        <v>9</v>
      </c>
      <c r="AS16" s="347"/>
      <c r="AT16" s="278">
        <v>7</v>
      </c>
      <c r="AU16" s="278">
        <v>7</v>
      </c>
      <c r="AV16" s="348">
        <v>8</v>
      </c>
      <c r="AW16" s="348">
        <v>7</v>
      </c>
      <c r="AX16" s="278">
        <v>8</v>
      </c>
      <c r="AY16" s="278"/>
      <c r="AZ16" s="335">
        <f t="shared" si="11"/>
        <v>8</v>
      </c>
      <c r="BA16" s="347"/>
      <c r="BB16" s="278">
        <v>10</v>
      </c>
      <c r="BC16" s="278">
        <v>9</v>
      </c>
      <c r="BD16" s="278">
        <v>10</v>
      </c>
      <c r="BE16" s="278">
        <v>9</v>
      </c>
      <c r="BF16" s="278">
        <v>10</v>
      </c>
      <c r="BG16" s="278"/>
      <c r="BH16" s="335">
        <f t="shared" si="6"/>
        <v>10</v>
      </c>
      <c r="BI16" s="275"/>
      <c r="BJ16" s="278">
        <v>8</v>
      </c>
      <c r="BK16" s="348">
        <v>9</v>
      </c>
      <c r="BL16" s="348">
        <v>7</v>
      </c>
      <c r="BM16" s="278">
        <v>9</v>
      </c>
      <c r="BN16" s="278"/>
      <c r="BO16" s="335">
        <f t="shared" si="4"/>
        <v>9</v>
      </c>
      <c r="BP16" s="275"/>
      <c r="BQ16" s="275">
        <f t="shared" si="7"/>
        <v>234</v>
      </c>
      <c r="BR16" s="281">
        <f t="shared" si="8"/>
        <v>8.67</v>
      </c>
      <c r="BS16" s="281">
        <f t="shared" si="9"/>
        <v>8.67</v>
      </c>
      <c r="BT16" s="448" t="str">
        <f t="shared" si="10"/>
        <v>Giái</v>
      </c>
    </row>
    <row r="17" spans="1:72" ht="15.75">
      <c r="A17" s="535">
        <v>11</v>
      </c>
      <c r="B17" s="523">
        <v>11</v>
      </c>
      <c r="C17" s="536" t="s">
        <v>74</v>
      </c>
      <c r="D17" s="537" t="s">
        <v>25</v>
      </c>
      <c r="E17" s="538"/>
      <c r="F17" s="539" t="s">
        <v>308</v>
      </c>
      <c r="G17" s="278">
        <v>8</v>
      </c>
      <c r="H17" s="278">
        <v>7</v>
      </c>
      <c r="I17" s="278">
        <v>8</v>
      </c>
      <c r="J17" s="278">
        <v>7</v>
      </c>
      <c r="K17" s="278"/>
      <c r="L17" s="335">
        <f t="shared" si="0"/>
        <v>7</v>
      </c>
      <c r="M17" s="347"/>
      <c r="N17" s="348">
        <v>9</v>
      </c>
      <c r="O17" s="348">
        <v>8</v>
      </c>
      <c r="P17" s="348">
        <v>8</v>
      </c>
      <c r="Q17" s="278">
        <v>8</v>
      </c>
      <c r="R17" s="278"/>
      <c r="S17" s="335">
        <f t="shared" si="5"/>
        <v>8</v>
      </c>
      <c r="T17" s="347"/>
      <c r="U17" s="278">
        <v>8</v>
      </c>
      <c r="V17" s="278">
        <v>8</v>
      </c>
      <c r="W17" s="348">
        <v>8</v>
      </c>
      <c r="X17" s="278">
        <v>7</v>
      </c>
      <c r="Y17" s="278"/>
      <c r="Z17" s="335">
        <f t="shared" si="1"/>
        <v>7</v>
      </c>
      <c r="AA17" s="347"/>
      <c r="AB17" s="347">
        <v>8</v>
      </c>
      <c r="AC17" s="347">
        <v>8</v>
      </c>
      <c r="AD17" s="347">
        <v>8</v>
      </c>
      <c r="AE17" s="347">
        <v>9</v>
      </c>
      <c r="AF17" s="347"/>
      <c r="AG17" s="335">
        <f t="shared" si="2"/>
        <v>9</v>
      </c>
      <c r="AH17" s="347"/>
      <c r="AI17" s="180"/>
      <c r="AJ17" s="235"/>
      <c r="AK17" s="523">
        <v>11</v>
      </c>
      <c r="AL17" s="524">
        <v>10</v>
      </c>
      <c r="AM17" s="347">
        <v>9</v>
      </c>
      <c r="AN17" s="278">
        <v>9</v>
      </c>
      <c r="AO17" s="348">
        <v>9</v>
      </c>
      <c r="AP17" s="278">
        <v>10</v>
      </c>
      <c r="AQ17" s="278"/>
      <c r="AR17" s="335">
        <f t="shared" si="3"/>
        <v>10</v>
      </c>
      <c r="AS17" s="347"/>
      <c r="AT17" s="278">
        <v>8</v>
      </c>
      <c r="AU17" s="278">
        <v>8</v>
      </c>
      <c r="AV17" s="348">
        <v>7</v>
      </c>
      <c r="AW17" s="348">
        <v>7</v>
      </c>
      <c r="AX17" s="278">
        <v>7</v>
      </c>
      <c r="AY17" s="278"/>
      <c r="AZ17" s="335">
        <f t="shared" si="11"/>
        <v>7</v>
      </c>
      <c r="BA17" s="347"/>
      <c r="BB17" s="278">
        <v>10</v>
      </c>
      <c r="BC17" s="278">
        <v>9</v>
      </c>
      <c r="BD17" s="278">
        <v>10</v>
      </c>
      <c r="BE17" s="278">
        <v>10</v>
      </c>
      <c r="BF17" s="278">
        <v>9</v>
      </c>
      <c r="BG17" s="278"/>
      <c r="BH17" s="335">
        <f t="shared" si="6"/>
        <v>9</v>
      </c>
      <c r="BI17" s="275"/>
      <c r="BJ17" s="278">
        <v>9</v>
      </c>
      <c r="BK17" s="348">
        <v>8</v>
      </c>
      <c r="BL17" s="348">
        <v>8</v>
      </c>
      <c r="BM17" s="278">
        <v>7</v>
      </c>
      <c r="BN17" s="278"/>
      <c r="BO17" s="335">
        <f t="shared" si="4"/>
        <v>7</v>
      </c>
      <c r="BP17" s="275"/>
      <c r="BQ17" s="275">
        <f t="shared" si="7"/>
        <v>218</v>
      </c>
      <c r="BR17" s="281">
        <f t="shared" si="8"/>
        <v>8.07</v>
      </c>
      <c r="BS17" s="281">
        <f t="shared" si="9"/>
        <v>8.07</v>
      </c>
      <c r="BT17" s="448" t="str">
        <f t="shared" si="10"/>
        <v>Giái</v>
      </c>
    </row>
    <row r="18" spans="1:72" ht="15.75">
      <c r="A18" s="535">
        <v>12</v>
      </c>
      <c r="B18" s="523">
        <v>12</v>
      </c>
      <c r="C18" s="536" t="s">
        <v>75</v>
      </c>
      <c r="D18" s="537" t="s">
        <v>76</v>
      </c>
      <c r="E18" s="538"/>
      <c r="F18" s="539" t="s">
        <v>309</v>
      </c>
      <c r="G18" s="278">
        <v>7</v>
      </c>
      <c r="H18" s="278">
        <v>7</v>
      </c>
      <c r="I18" s="278">
        <v>8</v>
      </c>
      <c r="J18" s="278">
        <v>6</v>
      </c>
      <c r="K18" s="278"/>
      <c r="L18" s="335">
        <f t="shared" si="0"/>
        <v>6</v>
      </c>
      <c r="M18" s="347"/>
      <c r="N18" s="348">
        <v>7</v>
      </c>
      <c r="O18" s="348">
        <v>8</v>
      </c>
      <c r="P18" s="348">
        <v>8</v>
      </c>
      <c r="Q18" s="278">
        <v>8</v>
      </c>
      <c r="R18" s="278"/>
      <c r="S18" s="335">
        <f t="shared" si="5"/>
        <v>8</v>
      </c>
      <c r="T18" s="347"/>
      <c r="U18" s="278">
        <v>8</v>
      </c>
      <c r="V18" s="278">
        <v>7</v>
      </c>
      <c r="W18" s="348">
        <v>7</v>
      </c>
      <c r="X18" s="278">
        <v>8</v>
      </c>
      <c r="Y18" s="278"/>
      <c r="Z18" s="335">
        <f t="shared" si="1"/>
        <v>8</v>
      </c>
      <c r="AA18" s="347"/>
      <c r="AB18" s="347">
        <v>7</v>
      </c>
      <c r="AC18" s="347">
        <v>8</v>
      </c>
      <c r="AD18" s="347">
        <v>7</v>
      </c>
      <c r="AE18" s="347">
        <v>8</v>
      </c>
      <c r="AF18" s="347"/>
      <c r="AG18" s="335">
        <f t="shared" si="2"/>
        <v>8</v>
      </c>
      <c r="AH18" s="347"/>
      <c r="AI18" s="180"/>
      <c r="AJ18" s="235"/>
      <c r="AK18" s="523">
        <v>12</v>
      </c>
      <c r="AL18" s="524">
        <v>9</v>
      </c>
      <c r="AM18" s="347">
        <v>8</v>
      </c>
      <c r="AN18" s="278">
        <v>8</v>
      </c>
      <c r="AO18" s="348">
        <v>9</v>
      </c>
      <c r="AP18" s="278">
        <v>8</v>
      </c>
      <c r="AQ18" s="278"/>
      <c r="AR18" s="335">
        <f t="shared" si="3"/>
        <v>8</v>
      </c>
      <c r="AS18" s="347"/>
      <c r="AT18" s="278">
        <v>7</v>
      </c>
      <c r="AU18" s="278">
        <v>7</v>
      </c>
      <c r="AV18" s="348">
        <v>7</v>
      </c>
      <c r="AW18" s="348">
        <v>7</v>
      </c>
      <c r="AX18" s="278">
        <v>6</v>
      </c>
      <c r="AY18" s="278"/>
      <c r="AZ18" s="335">
        <f t="shared" si="11"/>
        <v>6</v>
      </c>
      <c r="BA18" s="347"/>
      <c r="BB18" s="278">
        <v>9</v>
      </c>
      <c r="BC18" s="278">
        <v>10</v>
      </c>
      <c r="BD18" s="278">
        <v>10</v>
      </c>
      <c r="BE18" s="278">
        <v>9</v>
      </c>
      <c r="BF18" s="278">
        <v>6</v>
      </c>
      <c r="BG18" s="278"/>
      <c r="BH18" s="335">
        <f t="shared" si="6"/>
        <v>7</v>
      </c>
      <c r="BI18" s="275"/>
      <c r="BJ18" s="278">
        <v>8</v>
      </c>
      <c r="BK18" s="348">
        <v>7</v>
      </c>
      <c r="BL18" s="348">
        <v>7</v>
      </c>
      <c r="BM18" s="278">
        <v>8</v>
      </c>
      <c r="BN18" s="278"/>
      <c r="BO18" s="335">
        <f t="shared" si="4"/>
        <v>8</v>
      </c>
      <c r="BP18" s="275"/>
      <c r="BQ18" s="275">
        <f t="shared" si="7"/>
        <v>198</v>
      </c>
      <c r="BR18" s="281">
        <f t="shared" si="8"/>
        <v>7.33</v>
      </c>
      <c r="BS18" s="281">
        <f t="shared" si="9"/>
        <v>7.33</v>
      </c>
      <c r="BT18" s="448" t="str">
        <f t="shared" si="10"/>
        <v>Kh¸</v>
      </c>
    </row>
    <row r="19" spans="1:72" ht="15.75">
      <c r="A19" s="535">
        <v>13</v>
      </c>
      <c r="B19" s="523">
        <v>13</v>
      </c>
      <c r="C19" s="536" t="s">
        <v>78</v>
      </c>
      <c r="D19" s="537" t="s">
        <v>77</v>
      </c>
      <c r="E19" s="538"/>
      <c r="F19" s="539" t="s">
        <v>310</v>
      </c>
      <c r="G19" s="278">
        <v>7</v>
      </c>
      <c r="H19" s="278">
        <v>7</v>
      </c>
      <c r="I19" s="278">
        <v>8</v>
      </c>
      <c r="J19" s="278">
        <v>8</v>
      </c>
      <c r="K19" s="278"/>
      <c r="L19" s="335">
        <f t="shared" si="0"/>
        <v>8</v>
      </c>
      <c r="M19" s="347"/>
      <c r="N19" s="348">
        <v>9</v>
      </c>
      <c r="O19" s="348">
        <v>8</v>
      </c>
      <c r="P19" s="348">
        <v>8</v>
      </c>
      <c r="Q19" s="278">
        <v>8</v>
      </c>
      <c r="R19" s="278"/>
      <c r="S19" s="335">
        <f t="shared" si="5"/>
        <v>8</v>
      </c>
      <c r="T19" s="347"/>
      <c r="U19" s="278">
        <v>9</v>
      </c>
      <c r="V19" s="278">
        <v>8</v>
      </c>
      <c r="W19" s="348">
        <v>8</v>
      </c>
      <c r="X19" s="278">
        <v>8</v>
      </c>
      <c r="Y19" s="278"/>
      <c r="Z19" s="335">
        <f t="shared" si="1"/>
        <v>8</v>
      </c>
      <c r="AA19" s="347"/>
      <c r="AB19" s="347">
        <v>7</v>
      </c>
      <c r="AC19" s="347">
        <v>7</v>
      </c>
      <c r="AD19" s="347">
        <v>8</v>
      </c>
      <c r="AE19" s="347">
        <v>8</v>
      </c>
      <c r="AF19" s="347"/>
      <c r="AG19" s="335">
        <f t="shared" si="2"/>
        <v>8</v>
      </c>
      <c r="AH19" s="347"/>
      <c r="AI19" s="180"/>
      <c r="AJ19" s="235"/>
      <c r="AK19" s="523">
        <v>13</v>
      </c>
      <c r="AL19" s="524">
        <v>9</v>
      </c>
      <c r="AM19" s="347">
        <v>8</v>
      </c>
      <c r="AN19" s="278">
        <v>9</v>
      </c>
      <c r="AO19" s="348">
        <v>8</v>
      </c>
      <c r="AP19" s="278">
        <v>9</v>
      </c>
      <c r="AQ19" s="278"/>
      <c r="AR19" s="335">
        <f t="shared" si="3"/>
        <v>9</v>
      </c>
      <c r="AS19" s="347"/>
      <c r="AT19" s="278">
        <v>7</v>
      </c>
      <c r="AU19" s="278">
        <v>7</v>
      </c>
      <c r="AV19" s="348">
        <v>7</v>
      </c>
      <c r="AW19" s="348">
        <v>7</v>
      </c>
      <c r="AX19" s="278">
        <v>9</v>
      </c>
      <c r="AY19" s="278"/>
      <c r="AZ19" s="335">
        <f t="shared" si="11"/>
        <v>8</v>
      </c>
      <c r="BA19" s="347"/>
      <c r="BB19" s="278">
        <v>10</v>
      </c>
      <c r="BC19" s="278">
        <v>9</v>
      </c>
      <c r="BD19" s="278">
        <v>10</v>
      </c>
      <c r="BE19" s="278">
        <v>10</v>
      </c>
      <c r="BF19" s="278">
        <v>10</v>
      </c>
      <c r="BG19" s="278"/>
      <c r="BH19" s="335">
        <f t="shared" si="6"/>
        <v>10</v>
      </c>
      <c r="BI19" s="275"/>
      <c r="BJ19" s="278">
        <v>7</v>
      </c>
      <c r="BK19" s="348">
        <v>9</v>
      </c>
      <c r="BL19" s="348">
        <v>7</v>
      </c>
      <c r="BM19" s="278">
        <v>8</v>
      </c>
      <c r="BN19" s="278"/>
      <c r="BO19" s="335">
        <f t="shared" si="4"/>
        <v>8</v>
      </c>
      <c r="BP19" s="275"/>
      <c r="BQ19" s="275">
        <f t="shared" si="7"/>
        <v>228</v>
      </c>
      <c r="BR19" s="281">
        <f t="shared" si="8"/>
        <v>8.44</v>
      </c>
      <c r="BS19" s="281">
        <f t="shared" si="9"/>
        <v>8.44</v>
      </c>
      <c r="BT19" s="448" t="str">
        <f t="shared" si="10"/>
        <v>Giái</v>
      </c>
    </row>
    <row r="20" spans="1:72" ht="15.75">
      <c r="A20" s="535">
        <v>14</v>
      </c>
      <c r="B20" s="523">
        <v>14</v>
      </c>
      <c r="C20" s="536" t="s">
        <v>30</v>
      </c>
      <c r="D20" s="537" t="s">
        <v>79</v>
      </c>
      <c r="E20" s="538"/>
      <c r="F20" s="539" t="s">
        <v>311</v>
      </c>
      <c r="G20" s="278">
        <v>7</v>
      </c>
      <c r="H20" s="278">
        <v>8</v>
      </c>
      <c r="I20" s="278">
        <v>8</v>
      </c>
      <c r="J20" s="278">
        <v>10</v>
      </c>
      <c r="K20" s="278"/>
      <c r="L20" s="335">
        <f t="shared" si="0"/>
        <v>9</v>
      </c>
      <c r="M20" s="347"/>
      <c r="N20" s="348">
        <v>9</v>
      </c>
      <c r="O20" s="348">
        <v>9</v>
      </c>
      <c r="P20" s="348">
        <v>9</v>
      </c>
      <c r="Q20" s="278">
        <v>9</v>
      </c>
      <c r="R20" s="278"/>
      <c r="S20" s="335">
        <f t="shared" si="5"/>
        <v>9</v>
      </c>
      <c r="T20" s="347"/>
      <c r="U20" s="278">
        <v>9</v>
      </c>
      <c r="V20" s="278">
        <v>9</v>
      </c>
      <c r="W20" s="348">
        <v>9</v>
      </c>
      <c r="X20" s="278">
        <v>9</v>
      </c>
      <c r="Y20" s="278"/>
      <c r="Z20" s="335">
        <f t="shared" si="1"/>
        <v>9</v>
      </c>
      <c r="AA20" s="347"/>
      <c r="AB20" s="347">
        <v>8</v>
      </c>
      <c r="AC20" s="347">
        <v>8</v>
      </c>
      <c r="AD20" s="347">
        <v>8</v>
      </c>
      <c r="AE20" s="347">
        <v>9</v>
      </c>
      <c r="AF20" s="347"/>
      <c r="AG20" s="335">
        <f t="shared" si="2"/>
        <v>9</v>
      </c>
      <c r="AH20" s="347"/>
      <c r="AI20" s="180"/>
      <c r="AJ20" s="235"/>
      <c r="AK20" s="523">
        <v>14</v>
      </c>
      <c r="AL20" s="524">
        <v>9</v>
      </c>
      <c r="AM20" s="347">
        <v>9</v>
      </c>
      <c r="AN20" s="278">
        <v>9</v>
      </c>
      <c r="AO20" s="348">
        <v>9</v>
      </c>
      <c r="AP20" s="278">
        <v>10</v>
      </c>
      <c r="AQ20" s="278"/>
      <c r="AR20" s="335">
        <f t="shared" si="3"/>
        <v>10</v>
      </c>
      <c r="AS20" s="347"/>
      <c r="AT20" s="278">
        <v>8</v>
      </c>
      <c r="AU20" s="278">
        <v>7</v>
      </c>
      <c r="AV20" s="348">
        <v>8</v>
      </c>
      <c r="AW20" s="348">
        <v>6</v>
      </c>
      <c r="AX20" s="278">
        <v>9</v>
      </c>
      <c r="AY20" s="278"/>
      <c r="AZ20" s="335">
        <f t="shared" si="11"/>
        <v>8</v>
      </c>
      <c r="BA20" s="347"/>
      <c r="BB20" s="278">
        <v>9</v>
      </c>
      <c r="BC20" s="278">
        <v>10</v>
      </c>
      <c r="BD20" s="278">
        <v>10</v>
      </c>
      <c r="BE20" s="278">
        <v>10</v>
      </c>
      <c r="BF20" s="278">
        <v>10</v>
      </c>
      <c r="BG20" s="278"/>
      <c r="BH20" s="335">
        <f t="shared" si="6"/>
        <v>10</v>
      </c>
      <c r="BI20" s="275"/>
      <c r="BJ20" s="278">
        <v>9</v>
      </c>
      <c r="BK20" s="348">
        <v>9</v>
      </c>
      <c r="BL20" s="348">
        <v>8</v>
      </c>
      <c r="BM20" s="278">
        <v>9</v>
      </c>
      <c r="BN20" s="278"/>
      <c r="BO20" s="335">
        <f t="shared" si="4"/>
        <v>9</v>
      </c>
      <c r="BP20" s="275"/>
      <c r="BQ20" s="275">
        <f t="shared" si="7"/>
        <v>247</v>
      </c>
      <c r="BR20" s="281">
        <f t="shared" si="8"/>
        <v>9.15</v>
      </c>
      <c r="BS20" s="281">
        <f t="shared" si="9"/>
        <v>9.15</v>
      </c>
      <c r="BT20" s="448" t="str">
        <f t="shared" si="10"/>
        <v>Giái</v>
      </c>
    </row>
    <row r="21" spans="1:72" ht="15.75">
      <c r="A21" s="535">
        <v>15</v>
      </c>
      <c r="B21" s="523">
        <v>15</v>
      </c>
      <c r="C21" s="536" t="s">
        <v>30</v>
      </c>
      <c r="D21" s="537" t="s">
        <v>80</v>
      </c>
      <c r="E21" s="538"/>
      <c r="F21" s="539" t="s">
        <v>312</v>
      </c>
      <c r="G21" s="278">
        <v>6</v>
      </c>
      <c r="H21" s="278">
        <v>7</v>
      </c>
      <c r="I21" s="278">
        <v>8</v>
      </c>
      <c r="J21" s="278">
        <v>7</v>
      </c>
      <c r="K21" s="278"/>
      <c r="L21" s="335">
        <f t="shared" si="0"/>
        <v>7</v>
      </c>
      <c r="M21" s="347"/>
      <c r="N21" s="348">
        <v>7</v>
      </c>
      <c r="O21" s="348">
        <v>8</v>
      </c>
      <c r="P21" s="348">
        <v>9</v>
      </c>
      <c r="Q21" s="278">
        <v>8</v>
      </c>
      <c r="R21" s="278"/>
      <c r="S21" s="335">
        <f t="shared" si="5"/>
        <v>8</v>
      </c>
      <c r="T21" s="347"/>
      <c r="U21" s="278">
        <v>7</v>
      </c>
      <c r="V21" s="278">
        <v>8</v>
      </c>
      <c r="W21" s="348">
        <v>8</v>
      </c>
      <c r="X21" s="278">
        <v>9</v>
      </c>
      <c r="Y21" s="278"/>
      <c r="Z21" s="335">
        <f t="shared" si="1"/>
        <v>9</v>
      </c>
      <c r="AA21" s="347"/>
      <c r="AB21" s="347">
        <v>8</v>
      </c>
      <c r="AC21" s="347">
        <v>7</v>
      </c>
      <c r="AD21" s="347">
        <v>8</v>
      </c>
      <c r="AE21" s="347">
        <v>8</v>
      </c>
      <c r="AF21" s="347"/>
      <c r="AG21" s="335">
        <f t="shared" si="2"/>
        <v>8</v>
      </c>
      <c r="AH21" s="347"/>
      <c r="AI21" s="180"/>
      <c r="AJ21" s="235"/>
      <c r="AK21" s="523">
        <v>15</v>
      </c>
      <c r="AL21" s="524">
        <v>9</v>
      </c>
      <c r="AM21" s="347">
        <v>9</v>
      </c>
      <c r="AN21" s="278">
        <v>8</v>
      </c>
      <c r="AO21" s="348">
        <v>9</v>
      </c>
      <c r="AP21" s="278">
        <v>8</v>
      </c>
      <c r="AQ21" s="278"/>
      <c r="AR21" s="335">
        <f t="shared" si="3"/>
        <v>8</v>
      </c>
      <c r="AS21" s="347"/>
      <c r="AT21" s="278">
        <v>7</v>
      </c>
      <c r="AU21" s="278">
        <v>6</v>
      </c>
      <c r="AV21" s="348">
        <v>8</v>
      </c>
      <c r="AW21" s="348">
        <v>7</v>
      </c>
      <c r="AX21" s="278">
        <v>8</v>
      </c>
      <c r="AY21" s="278"/>
      <c r="AZ21" s="335">
        <f t="shared" si="11"/>
        <v>8</v>
      </c>
      <c r="BA21" s="347"/>
      <c r="BB21" s="278">
        <v>10</v>
      </c>
      <c r="BC21" s="278">
        <v>10</v>
      </c>
      <c r="BD21" s="278">
        <v>10</v>
      </c>
      <c r="BE21" s="278">
        <v>9</v>
      </c>
      <c r="BF21" s="278">
        <v>10</v>
      </c>
      <c r="BG21" s="278"/>
      <c r="BH21" s="335">
        <f t="shared" si="6"/>
        <v>10</v>
      </c>
      <c r="BI21" s="275"/>
      <c r="BJ21" s="278">
        <v>8</v>
      </c>
      <c r="BK21" s="348">
        <v>8</v>
      </c>
      <c r="BL21" s="348">
        <v>8</v>
      </c>
      <c r="BM21" s="278">
        <v>8</v>
      </c>
      <c r="BN21" s="278"/>
      <c r="BO21" s="335">
        <f t="shared" si="4"/>
        <v>8</v>
      </c>
      <c r="BP21" s="275"/>
      <c r="BQ21" s="275">
        <f t="shared" si="7"/>
        <v>224</v>
      </c>
      <c r="BR21" s="281">
        <f t="shared" si="8"/>
        <v>8.3</v>
      </c>
      <c r="BS21" s="281">
        <f t="shared" si="9"/>
        <v>8.3</v>
      </c>
      <c r="BT21" s="448" t="str">
        <f t="shared" si="10"/>
        <v>Giái</v>
      </c>
    </row>
    <row r="22" spans="1:72" ht="15.75">
      <c r="A22" s="535">
        <v>16</v>
      </c>
      <c r="B22" s="523">
        <v>16</v>
      </c>
      <c r="C22" s="536" t="s">
        <v>14</v>
      </c>
      <c r="D22" s="537" t="s">
        <v>37</v>
      </c>
      <c r="E22" s="538"/>
      <c r="F22" s="539" t="s">
        <v>313</v>
      </c>
      <c r="G22" s="278">
        <v>5</v>
      </c>
      <c r="H22" s="278">
        <v>8</v>
      </c>
      <c r="I22" s="278">
        <v>8</v>
      </c>
      <c r="J22" s="525">
        <v>3</v>
      </c>
      <c r="K22" s="278">
        <v>8</v>
      </c>
      <c r="L22" s="335">
        <f t="shared" si="0"/>
        <v>4</v>
      </c>
      <c r="M22" s="335">
        <f>ROUND(SUM(G22:I22)/3*0.3+K22*0.7,0)</f>
        <v>8</v>
      </c>
      <c r="N22" s="348">
        <v>7</v>
      </c>
      <c r="O22" s="348">
        <v>8</v>
      </c>
      <c r="P22" s="348">
        <v>8</v>
      </c>
      <c r="Q22" s="278">
        <v>8</v>
      </c>
      <c r="R22" s="278"/>
      <c r="S22" s="335">
        <f t="shared" si="5"/>
        <v>8</v>
      </c>
      <c r="T22" s="347"/>
      <c r="U22" s="278">
        <v>6</v>
      </c>
      <c r="V22" s="278">
        <v>7</v>
      </c>
      <c r="W22" s="348">
        <v>7</v>
      </c>
      <c r="X22" s="278">
        <v>7</v>
      </c>
      <c r="Y22" s="278"/>
      <c r="Z22" s="335">
        <f t="shared" si="1"/>
        <v>7</v>
      </c>
      <c r="AA22" s="347"/>
      <c r="AB22" s="347">
        <v>7</v>
      </c>
      <c r="AC22" s="347">
        <v>8</v>
      </c>
      <c r="AD22" s="347">
        <v>7</v>
      </c>
      <c r="AE22" s="347">
        <v>8</v>
      </c>
      <c r="AF22" s="347"/>
      <c r="AG22" s="335">
        <f t="shared" si="2"/>
        <v>8</v>
      </c>
      <c r="AH22" s="347"/>
      <c r="AI22" s="180"/>
      <c r="AJ22" s="235"/>
      <c r="AK22" s="523">
        <v>16</v>
      </c>
      <c r="AL22" s="524">
        <v>10</v>
      </c>
      <c r="AM22" s="347">
        <v>9</v>
      </c>
      <c r="AN22" s="278">
        <v>9</v>
      </c>
      <c r="AO22" s="348">
        <v>8</v>
      </c>
      <c r="AP22" s="278">
        <v>7</v>
      </c>
      <c r="AQ22" s="278"/>
      <c r="AR22" s="335">
        <f t="shared" si="3"/>
        <v>8</v>
      </c>
      <c r="AS22" s="347"/>
      <c r="AT22" s="278">
        <v>7</v>
      </c>
      <c r="AU22" s="278">
        <v>6</v>
      </c>
      <c r="AV22" s="348">
        <v>7</v>
      </c>
      <c r="AW22" s="348">
        <v>7</v>
      </c>
      <c r="AX22" s="278">
        <v>7</v>
      </c>
      <c r="AY22" s="278"/>
      <c r="AZ22" s="335">
        <f t="shared" si="11"/>
        <v>7</v>
      </c>
      <c r="BA22" s="347"/>
      <c r="BB22" s="278">
        <v>9</v>
      </c>
      <c r="BC22" s="278">
        <v>9</v>
      </c>
      <c r="BD22" s="278">
        <v>10</v>
      </c>
      <c r="BE22" s="278">
        <v>7</v>
      </c>
      <c r="BF22" s="278">
        <v>10</v>
      </c>
      <c r="BG22" s="278"/>
      <c r="BH22" s="335">
        <f t="shared" si="6"/>
        <v>10</v>
      </c>
      <c r="BI22" s="275"/>
      <c r="BJ22" s="278">
        <v>7</v>
      </c>
      <c r="BK22" s="348">
        <v>7</v>
      </c>
      <c r="BL22" s="348">
        <v>8</v>
      </c>
      <c r="BM22" s="278">
        <v>8</v>
      </c>
      <c r="BN22" s="278"/>
      <c r="BO22" s="335">
        <f t="shared" si="4"/>
        <v>8</v>
      </c>
      <c r="BP22" s="275"/>
      <c r="BQ22" s="275">
        <f>(M22*3+S22*3+Z22*3+AG22*3+AR22*4+AZ22*4+BH22*4+BO22*3)</f>
        <v>217</v>
      </c>
      <c r="BR22" s="281">
        <v>7.59</v>
      </c>
      <c r="BS22" s="281">
        <f t="shared" si="9"/>
        <v>8.04</v>
      </c>
      <c r="BT22" s="448" t="str">
        <f t="shared" si="10"/>
        <v>Giái</v>
      </c>
    </row>
    <row r="23" spans="1:72" ht="15.75">
      <c r="A23" s="535">
        <v>17</v>
      </c>
      <c r="B23" s="523">
        <v>17</v>
      </c>
      <c r="C23" s="536" t="s">
        <v>30</v>
      </c>
      <c r="D23" s="537" t="s">
        <v>37</v>
      </c>
      <c r="E23" s="538"/>
      <c r="F23" s="539" t="s">
        <v>314</v>
      </c>
      <c r="G23" s="278">
        <v>7</v>
      </c>
      <c r="H23" s="278">
        <v>8</v>
      </c>
      <c r="I23" s="278">
        <v>8</v>
      </c>
      <c r="J23" s="278">
        <v>8</v>
      </c>
      <c r="K23" s="278"/>
      <c r="L23" s="335">
        <f t="shared" si="0"/>
        <v>8</v>
      </c>
      <c r="M23" s="347"/>
      <c r="N23" s="348">
        <v>8</v>
      </c>
      <c r="O23" s="348">
        <v>8</v>
      </c>
      <c r="P23" s="348">
        <v>7</v>
      </c>
      <c r="Q23" s="278">
        <v>8</v>
      </c>
      <c r="R23" s="278"/>
      <c r="S23" s="335">
        <f t="shared" si="5"/>
        <v>8</v>
      </c>
      <c r="T23" s="347"/>
      <c r="U23" s="278">
        <v>8</v>
      </c>
      <c r="V23" s="278">
        <v>7</v>
      </c>
      <c r="W23" s="348">
        <v>7</v>
      </c>
      <c r="X23" s="278">
        <v>8</v>
      </c>
      <c r="Y23" s="278"/>
      <c r="Z23" s="335">
        <f t="shared" si="1"/>
        <v>8</v>
      </c>
      <c r="AA23" s="347"/>
      <c r="AB23" s="347">
        <v>7</v>
      </c>
      <c r="AC23" s="347">
        <v>8</v>
      </c>
      <c r="AD23" s="347">
        <v>7</v>
      </c>
      <c r="AE23" s="347">
        <v>8</v>
      </c>
      <c r="AF23" s="347"/>
      <c r="AG23" s="335">
        <f t="shared" si="2"/>
        <v>8</v>
      </c>
      <c r="AH23" s="347"/>
      <c r="AI23" s="180"/>
      <c r="AJ23" s="235"/>
      <c r="AK23" s="523">
        <v>17</v>
      </c>
      <c r="AL23" s="524">
        <v>9</v>
      </c>
      <c r="AM23" s="347">
        <v>9</v>
      </c>
      <c r="AN23" s="278">
        <v>8</v>
      </c>
      <c r="AO23" s="348">
        <v>9</v>
      </c>
      <c r="AP23" s="278">
        <v>9</v>
      </c>
      <c r="AQ23" s="278"/>
      <c r="AR23" s="335">
        <f t="shared" si="3"/>
        <v>9</v>
      </c>
      <c r="AS23" s="347"/>
      <c r="AT23" s="278">
        <v>8</v>
      </c>
      <c r="AU23" s="278">
        <v>7</v>
      </c>
      <c r="AV23" s="348">
        <v>7</v>
      </c>
      <c r="AW23" s="348">
        <v>6</v>
      </c>
      <c r="AX23" s="278">
        <v>8</v>
      </c>
      <c r="AY23" s="278"/>
      <c r="AZ23" s="335">
        <f t="shared" si="11"/>
        <v>8</v>
      </c>
      <c r="BA23" s="347"/>
      <c r="BB23" s="278">
        <v>10</v>
      </c>
      <c r="BC23" s="278">
        <v>10</v>
      </c>
      <c r="BD23" s="278">
        <v>10</v>
      </c>
      <c r="BE23" s="278">
        <v>8</v>
      </c>
      <c r="BF23" s="278">
        <v>10</v>
      </c>
      <c r="BG23" s="278"/>
      <c r="BH23" s="335">
        <f t="shared" si="6"/>
        <v>10</v>
      </c>
      <c r="BI23" s="275"/>
      <c r="BJ23" s="278">
        <v>8</v>
      </c>
      <c r="BK23" s="348">
        <v>9</v>
      </c>
      <c r="BL23" s="348">
        <v>7</v>
      </c>
      <c r="BM23" s="278">
        <v>8</v>
      </c>
      <c r="BN23" s="278"/>
      <c r="BO23" s="335">
        <f t="shared" si="4"/>
        <v>8</v>
      </c>
      <c r="BP23" s="275"/>
      <c r="BQ23" s="275">
        <f t="shared" si="7"/>
        <v>228</v>
      </c>
      <c r="BR23" s="281">
        <f t="shared" si="8"/>
        <v>8.44</v>
      </c>
      <c r="BS23" s="281">
        <f t="shared" si="9"/>
        <v>8.44</v>
      </c>
      <c r="BT23" s="448" t="str">
        <f t="shared" si="10"/>
        <v>Giái</v>
      </c>
    </row>
    <row r="24" spans="1:72" ht="15.75">
      <c r="A24" s="535">
        <v>18</v>
      </c>
      <c r="B24" s="523">
        <v>18</v>
      </c>
      <c r="C24" s="536" t="s">
        <v>165</v>
      </c>
      <c r="D24" s="537" t="s">
        <v>12</v>
      </c>
      <c r="E24" s="538"/>
      <c r="F24" s="539" t="s">
        <v>315</v>
      </c>
      <c r="G24" s="278">
        <v>7</v>
      </c>
      <c r="H24" s="278">
        <v>7</v>
      </c>
      <c r="I24" s="278">
        <v>8</v>
      </c>
      <c r="J24" s="278">
        <v>8</v>
      </c>
      <c r="K24" s="278"/>
      <c r="L24" s="335">
        <f t="shared" si="0"/>
        <v>8</v>
      </c>
      <c r="M24" s="347"/>
      <c r="N24" s="348">
        <v>9</v>
      </c>
      <c r="O24" s="348">
        <v>8</v>
      </c>
      <c r="P24" s="348">
        <v>8</v>
      </c>
      <c r="Q24" s="278">
        <v>8</v>
      </c>
      <c r="R24" s="278"/>
      <c r="S24" s="335">
        <f t="shared" si="5"/>
        <v>8</v>
      </c>
      <c r="T24" s="347"/>
      <c r="U24" s="278">
        <v>7</v>
      </c>
      <c r="V24" s="278">
        <v>7</v>
      </c>
      <c r="W24" s="348">
        <v>7</v>
      </c>
      <c r="X24" s="278">
        <v>7</v>
      </c>
      <c r="Y24" s="278"/>
      <c r="Z24" s="335">
        <f t="shared" si="1"/>
        <v>7</v>
      </c>
      <c r="AA24" s="347"/>
      <c r="AB24" s="347">
        <v>8</v>
      </c>
      <c r="AC24" s="347">
        <v>7</v>
      </c>
      <c r="AD24" s="347">
        <v>8</v>
      </c>
      <c r="AE24" s="347">
        <v>8</v>
      </c>
      <c r="AF24" s="347"/>
      <c r="AG24" s="335">
        <f t="shared" si="2"/>
        <v>8</v>
      </c>
      <c r="AH24" s="347"/>
      <c r="AI24" s="180"/>
      <c r="AJ24" s="235"/>
      <c r="AK24" s="523">
        <v>18</v>
      </c>
      <c r="AL24" s="524">
        <v>9</v>
      </c>
      <c r="AM24" s="347">
        <v>8</v>
      </c>
      <c r="AN24" s="278">
        <v>9</v>
      </c>
      <c r="AO24" s="348">
        <v>9</v>
      </c>
      <c r="AP24" s="278">
        <v>8</v>
      </c>
      <c r="AQ24" s="278"/>
      <c r="AR24" s="335">
        <f t="shared" si="3"/>
        <v>8</v>
      </c>
      <c r="AS24" s="347"/>
      <c r="AT24" s="278">
        <v>7</v>
      </c>
      <c r="AU24" s="278">
        <v>6</v>
      </c>
      <c r="AV24" s="348">
        <v>7</v>
      </c>
      <c r="AW24" s="348">
        <v>6</v>
      </c>
      <c r="AX24" s="278">
        <v>7</v>
      </c>
      <c r="AY24" s="278"/>
      <c r="AZ24" s="335">
        <f t="shared" si="11"/>
        <v>7</v>
      </c>
      <c r="BA24" s="347"/>
      <c r="BB24" s="278">
        <v>10</v>
      </c>
      <c r="BC24" s="278">
        <v>9</v>
      </c>
      <c r="BD24" s="278">
        <v>10</v>
      </c>
      <c r="BE24" s="278">
        <v>10</v>
      </c>
      <c r="BF24" s="278">
        <v>10</v>
      </c>
      <c r="BG24" s="278"/>
      <c r="BH24" s="335">
        <f t="shared" si="6"/>
        <v>10</v>
      </c>
      <c r="BI24" s="275"/>
      <c r="BJ24" s="278">
        <v>8</v>
      </c>
      <c r="BK24" s="348">
        <v>7</v>
      </c>
      <c r="BL24" s="348">
        <v>8</v>
      </c>
      <c r="BM24" s="278">
        <v>6</v>
      </c>
      <c r="BN24" s="278"/>
      <c r="BO24" s="335">
        <f t="shared" si="4"/>
        <v>7</v>
      </c>
      <c r="BP24" s="275"/>
      <c r="BQ24" s="275">
        <f t="shared" si="7"/>
        <v>214</v>
      </c>
      <c r="BR24" s="281">
        <f t="shared" si="8"/>
        <v>7.93</v>
      </c>
      <c r="BS24" s="281">
        <f t="shared" si="9"/>
        <v>7.93</v>
      </c>
      <c r="BT24" s="448" t="str">
        <f t="shared" si="10"/>
        <v>Kh¸</v>
      </c>
    </row>
    <row r="25" spans="1:72" ht="15.75">
      <c r="A25" s="535">
        <v>19</v>
      </c>
      <c r="B25" s="523">
        <v>19</v>
      </c>
      <c r="C25" s="536" t="s">
        <v>26</v>
      </c>
      <c r="D25" s="537" t="s">
        <v>82</v>
      </c>
      <c r="E25" s="538"/>
      <c r="F25" s="539" t="s">
        <v>316</v>
      </c>
      <c r="G25" s="278">
        <v>6</v>
      </c>
      <c r="H25" s="278">
        <v>7</v>
      </c>
      <c r="I25" s="278">
        <v>8</v>
      </c>
      <c r="J25" s="278">
        <v>8</v>
      </c>
      <c r="K25" s="278"/>
      <c r="L25" s="335">
        <f t="shared" si="0"/>
        <v>8</v>
      </c>
      <c r="M25" s="347"/>
      <c r="N25" s="348">
        <v>8</v>
      </c>
      <c r="O25" s="348">
        <v>8</v>
      </c>
      <c r="P25" s="348">
        <v>9</v>
      </c>
      <c r="Q25" s="278">
        <v>8</v>
      </c>
      <c r="R25" s="278"/>
      <c r="S25" s="335">
        <f t="shared" si="5"/>
        <v>8</v>
      </c>
      <c r="T25" s="347"/>
      <c r="U25" s="278">
        <v>7</v>
      </c>
      <c r="V25" s="278">
        <v>6</v>
      </c>
      <c r="W25" s="348">
        <v>8</v>
      </c>
      <c r="X25" s="278">
        <v>8</v>
      </c>
      <c r="Y25" s="278"/>
      <c r="Z25" s="335">
        <f t="shared" si="1"/>
        <v>8</v>
      </c>
      <c r="AA25" s="347"/>
      <c r="AB25" s="347">
        <v>7</v>
      </c>
      <c r="AC25" s="347">
        <v>8</v>
      </c>
      <c r="AD25" s="347">
        <v>7</v>
      </c>
      <c r="AE25" s="347">
        <v>8</v>
      </c>
      <c r="AF25" s="347"/>
      <c r="AG25" s="335">
        <f t="shared" si="2"/>
        <v>8</v>
      </c>
      <c r="AH25" s="347"/>
      <c r="AI25" s="180"/>
      <c r="AJ25" s="235"/>
      <c r="AK25" s="523">
        <v>19</v>
      </c>
      <c r="AL25" s="524">
        <v>9</v>
      </c>
      <c r="AM25" s="347">
        <v>8</v>
      </c>
      <c r="AN25" s="278">
        <v>8</v>
      </c>
      <c r="AO25" s="348">
        <v>9</v>
      </c>
      <c r="AP25" s="278">
        <v>9</v>
      </c>
      <c r="AQ25" s="278"/>
      <c r="AR25" s="335">
        <f t="shared" si="3"/>
        <v>9</v>
      </c>
      <c r="AS25" s="347"/>
      <c r="AT25" s="278">
        <v>7</v>
      </c>
      <c r="AU25" s="278">
        <v>7</v>
      </c>
      <c r="AV25" s="348">
        <v>6</v>
      </c>
      <c r="AW25" s="348">
        <v>7</v>
      </c>
      <c r="AX25" s="278">
        <v>7</v>
      </c>
      <c r="AY25" s="278"/>
      <c r="AZ25" s="335">
        <f t="shared" si="11"/>
        <v>7</v>
      </c>
      <c r="BA25" s="347"/>
      <c r="BB25" s="278">
        <v>10</v>
      </c>
      <c r="BC25" s="278">
        <v>9</v>
      </c>
      <c r="BD25" s="278">
        <v>10</v>
      </c>
      <c r="BE25" s="278">
        <v>8</v>
      </c>
      <c r="BF25" s="278">
        <v>6</v>
      </c>
      <c r="BG25" s="278"/>
      <c r="BH25" s="335">
        <f t="shared" si="6"/>
        <v>7</v>
      </c>
      <c r="BI25" s="275"/>
      <c r="BJ25" s="278">
        <v>9</v>
      </c>
      <c r="BK25" s="348">
        <v>7</v>
      </c>
      <c r="BL25" s="348">
        <v>8</v>
      </c>
      <c r="BM25" s="278">
        <v>9</v>
      </c>
      <c r="BN25" s="278"/>
      <c r="BO25" s="335">
        <f t="shared" si="4"/>
        <v>9</v>
      </c>
      <c r="BP25" s="275"/>
      <c r="BQ25" s="275">
        <f t="shared" si="7"/>
        <v>215</v>
      </c>
      <c r="BR25" s="281">
        <f t="shared" si="8"/>
        <v>7.96</v>
      </c>
      <c r="BS25" s="281">
        <f t="shared" si="9"/>
        <v>7.96</v>
      </c>
      <c r="BT25" s="448" t="str">
        <f t="shared" si="10"/>
        <v>Kh¸</v>
      </c>
    </row>
    <row r="26" spans="1:72" ht="15.75">
      <c r="A26" s="535">
        <v>20</v>
      </c>
      <c r="B26" s="523">
        <v>20</v>
      </c>
      <c r="C26" s="536" t="s">
        <v>26</v>
      </c>
      <c r="D26" s="537" t="s">
        <v>83</v>
      </c>
      <c r="E26" s="538"/>
      <c r="F26" s="539" t="s">
        <v>317</v>
      </c>
      <c r="G26" s="278">
        <v>7</v>
      </c>
      <c r="H26" s="278">
        <v>7</v>
      </c>
      <c r="I26" s="278">
        <v>8</v>
      </c>
      <c r="J26" s="278">
        <v>8</v>
      </c>
      <c r="K26" s="278"/>
      <c r="L26" s="335">
        <f t="shared" si="0"/>
        <v>8</v>
      </c>
      <c r="M26" s="347"/>
      <c r="N26" s="348">
        <v>8</v>
      </c>
      <c r="O26" s="348">
        <v>8</v>
      </c>
      <c r="P26" s="348">
        <v>8</v>
      </c>
      <c r="Q26" s="278">
        <v>8</v>
      </c>
      <c r="R26" s="278"/>
      <c r="S26" s="335">
        <f t="shared" si="5"/>
        <v>8</v>
      </c>
      <c r="T26" s="347"/>
      <c r="U26" s="278">
        <v>7</v>
      </c>
      <c r="V26" s="278">
        <v>8</v>
      </c>
      <c r="W26" s="348">
        <v>8</v>
      </c>
      <c r="X26" s="278">
        <v>8</v>
      </c>
      <c r="Y26" s="278"/>
      <c r="Z26" s="335">
        <f t="shared" si="1"/>
        <v>8</v>
      </c>
      <c r="AA26" s="347"/>
      <c r="AB26" s="347">
        <v>7</v>
      </c>
      <c r="AC26" s="347">
        <v>8</v>
      </c>
      <c r="AD26" s="347">
        <v>7</v>
      </c>
      <c r="AE26" s="347">
        <v>8</v>
      </c>
      <c r="AF26" s="347"/>
      <c r="AG26" s="335">
        <f t="shared" si="2"/>
        <v>8</v>
      </c>
      <c r="AH26" s="347"/>
      <c r="AI26" s="180"/>
      <c r="AJ26" s="235"/>
      <c r="AK26" s="523">
        <v>20</v>
      </c>
      <c r="AL26" s="524">
        <v>9</v>
      </c>
      <c r="AM26" s="347">
        <v>8</v>
      </c>
      <c r="AN26" s="278">
        <v>8</v>
      </c>
      <c r="AO26" s="348">
        <v>9</v>
      </c>
      <c r="AP26" s="278">
        <v>9</v>
      </c>
      <c r="AQ26" s="278"/>
      <c r="AR26" s="335">
        <f t="shared" si="3"/>
        <v>9</v>
      </c>
      <c r="AS26" s="347"/>
      <c r="AT26" s="278">
        <v>7</v>
      </c>
      <c r="AU26" s="278">
        <v>7</v>
      </c>
      <c r="AV26" s="348">
        <v>7</v>
      </c>
      <c r="AW26" s="348">
        <v>6</v>
      </c>
      <c r="AX26" s="278">
        <v>7</v>
      </c>
      <c r="AY26" s="278"/>
      <c r="AZ26" s="335">
        <f t="shared" si="11"/>
        <v>7</v>
      </c>
      <c r="BA26" s="347"/>
      <c r="BB26" s="278">
        <v>10</v>
      </c>
      <c r="BC26" s="278">
        <v>9</v>
      </c>
      <c r="BD26" s="278">
        <v>10</v>
      </c>
      <c r="BE26" s="278">
        <v>10</v>
      </c>
      <c r="BF26" s="278">
        <v>10</v>
      </c>
      <c r="BG26" s="278"/>
      <c r="BH26" s="335">
        <f t="shared" si="6"/>
        <v>10</v>
      </c>
      <c r="BI26" s="275"/>
      <c r="BJ26" s="278">
        <v>7</v>
      </c>
      <c r="BK26" s="348">
        <v>8</v>
      </c>
      <c r="BL26" s="348">
        <v>7</v>
      </c>
      <c r="BM26" s="278">
        <v>8</v>
      </c>
      <c r="BN26" s="278"/>
      <c r="BO26" s="335">
        <f t="shared" si="4"/>
        <v>8</v>
      </c>
      <c r="BP26" s="275"/>
      <c r="BQ26" s="275">
        <f t="shared" si="7"/>
        <v>224</v>
      </c>
      <c r="BR26" s="281">
        <f t="shared" si="8"/>
        <v>8.3</v>
      </c>
      <c r="BS26" s="281">
        <f t="shared" si="9"/>
        <v>8.3</v>
      </c>
      <c r="BT26" s="448" t="str">
        <f t="shared" si="10"/>
        <v>Giái</v>
      </c>
    </row>
    <row r="27" spans="1:72" ht="15.75">
      <c r="A27" s="535">
        <v>21</v>
      </c>
      <c r="B27" s="523">
        <v>21</v>
      </c>
      <c r="C27" s="536" t="s">
        <v>10</v>
      </c>
      <c r="D27" s="537" t="s">
        <v>84</v>
      </c>
      <c r="E27" s="538"/>
      <c r="F27" s="539" t="s">
        <v>318</v>
      </c>
      <c r="G27" s="278">
        <v>7</v>
      </c>
      <c r="H27" s="278">
        <v>7</v>
      </c>
      <c r="I27" s="278">
        <v>8</v>
      </c>
      <c r="J27" s="278">
        <v>8</v>
      </c>
      <c r="K27" s="278"/>
      <c r="L27" s="335">
        <f t="shared" si="0"/>
        <v>8</v>
      </c>
      <c r="M27" s="347"/>
      <c r="N27" s="348">
        <v>8</v>
      </c>
      <c r="O27" s="348">
        <v>8</v>
      </c>
      <c r="P27" s="348">
        <v>8</v>
      </c>
      <c r="Q27" s="278">
        <v>8</v>
      </c>
      <c r="R27" s="278"/>
      <c r="S27" s="335">
        <f t="shared" si="5"/>
        <v>8</v>
      </c>
      <c r="T27" s="347"/>
      <c r="U27" s="278">
        <v>7</v>
      </c>
      <c r="V27" s="278">
        <v>7</v>
      </c>
      <c r="W27" s="348">
        <v>8</v>
      </c>
      <c r="X27" s="278">
        <v>9</v>
      </c>
      <c r="Y27" s="278"/>
      <c r="Z27" s="335">
        <f t="shared" si="1"/>
        <v>9</v>
      </c>
      <c r="AA27" s="347"/>
      <c r="AB27" s="347">
        <v>8</v>
      </c>
      <c r="AC27" s="347">
        <v>7</v>
      </c>
      <c r="AD27" s="347">
        <v>7</v>
      </c>
      <c r="AE27" s="347">
        <v>8</v>
      </c>
      <c r="AF27" s="347"/>
      <c r="AG27" s="335">
        <f t="shared" si="2"/>
        <v>8</v>
      </c>
      <c r="AH27" s="347"/>
      <c r="AI27" s="180"/>
      <c r="AJ27" s="235"/>
      <c r="AK27" s="523">
        <v>21</v>
      </c>
      <c r="AL27" s="524">
        <v>9</v>
      </c>
      <c r="AM27" s="347">
        <v>8</v>
      </c>
      <c r="AN27" s="278">
        <v>8</v>
      </c>
      <c r="AO27" s="348">
        <v>9</v>
      </c>
      <c r="AP27" s="278">
        <v>9</v>
      </c>
      <c r="AQ27" s="278"/>
      <c r="AR27" s="335">
        <f t="shared" si="3"/>
        <v>9</v>
      </c>
      <c r="AS27" s="347"/>
      <c r="AT27" s="278">
        <v>7</v>
      </c>
      <c r="AU27" s="278">
        <v>7</v>
      </c>
      <c r="AV27" s="348">
        <v>7</v>
      </c>
      <c r="AW27" s="348">
        <v>7</v>
      </c>
      <c r="AX27" s="278">
        <v>8</v>
      </c>
      <c r="AY27" s="278"/>
      <c r="AZ27" s="335">
        <f t="shared" si="11"/>
        <v>8</v>
      </c>
      <c r="BA27" s="347"/>
      <c r="BB27" s="278">
        <v>10</v>
      </c>
      <c r="BC27" s="278">
        <v>10</v>
      </c>
      <c r="BD27" s="278">
        <v>10</v>
      </c>
      <c r="BE27" s="278">
        <v>9</v>
      </c>
      <c r="BF27" s="278">
        <v>9</v>
      </c>
      <c r="BG27" s="278"/>
      <c r="BH27" s="335">
        <f t="shared" si="6"/>
        <v>9</v>
      </c>
      <c r="BI27" s="275"/>
      <c r="BJ27" s="278">
        <v>8</v>
      </c>
      <c r="BK27" s="348">
        <v>7</v>
      </c>
      <c r="BL27" s="348">
        <v>7</v>
      </c>
      <c r="BM27" s="278">
        <v>8</v>
      </c>
      <c r="BN27" s="278"/>
      <c r="BO27" s="335">
        <f t="shared" si="4"/>
        <v>8</v>
      </c>
      <c r="BP27" s="275"/>
      <c r="BQ27" s="275">
        <f t="shared" si="7"/>
        <v>227</v>
      </c>
      <c r="BR27" s="281">
        <f t="shared" si="8"/>
        <v>8.41</v>
      </c>
      <c r="BS27" s="281">
        <f t="shared" si="9"/>
        <v>8.41</v>
      </c>
      <c r="BT27" s="448" t="str">
        <f t="shared" si="10"/>
        <v>Giái</v>
      </c>
    </row>
    <row r="28" spans="1:72" ht="15.75">
      <c r="A28" s="535">
        <v>22</v>
      </c>
      <c r="B28" s="523">
        <v>22</v>
      </c>
      <c r="C28" s="536" t="s">
        <v>13</v>
      </c>
      <c r="D28" s="537" t="s">
        <v>27</v>
      </c>
      <c r="E28" s="538"/>
      <c r="F28" s="539" t="s">
        <v>319</v>
      </c>
      <c r="G28" s="278">
        <v>5</v>
      </c>
      <c r="H28" s="278">
        <v>7</v>
      </c>
      <c r="I28" s="278">
        <v>8</v>
      </c>
      <c r="J28" s="278">
        <v>7</v>
      </c>
      <c r="K28" s="278"/>
      <c r="L28" s="335">
        <f t="shared" si="0"/>
        <v>7</v>
      </c>
      <c r="M28" s="347"/>
      <c r="N28" s="348">
        <v>9</v>
      </c>
      <c r="O28" s="348">
        <v>9</v>
      </c>
      <c r="P28" s="348">
        <v>9</v>
      </c>
      <c r="Q28" s="278">
        <v>9</v>
      </c>
      <c r="R28" s="278"/>
      <c r="S28" s="335">
        <f t="shared" si="5"/>
        <v>9</v>
      </c>
      <c r="T28" s="347"/>
      <c r="U28" s="278">
        <v>8</v>
      </c>
      <c r="V28" s="278">
        <v>8</v>
      </c>
      <c r="W28" s="348">
        <v>8</v>
      </c>
      <c r="X28" s="278">
        <v>8</v>
      </c>
      <c r="Y28" s="278"/>
      <c r="Z28" s="335">
        <f t="shared" si="1"/>
        <v>8</v>
      </c>
      <c r="AA28" s="347"/>
      <c r="AB28" s="347">
        <v>7</v>
      </c>
      <c r="AC28" s="347">
        <v>8</v>
      </c>
      <c r="AD28" s="347">
        <v>7</v>
      </c>
      <c r="AE28" s="347">
        <v>8</v>
      </c>
      <c r="AF28" s="347"/>
      <c r="AG28" s="335">
        <f t="shared" si="2"/>
        <v>8</v>
      </c>
      <c r="AH28" s="347"/>
      <c r="AI28" s="180"/>
      <c r="AJ28" s="235"/>
      <c r="AK28" s="523">
        <v>22</v>
      </c>
      <c r="AL28" s="524">
        <v>10</v>
      </c>
      <c r="AM28" s="347">
        <v>9</v>
      </c>
      <c r="AN28" s="278">
        <v>8</v>
      </c>
      <c r="AO28" s="348">
        <v>9</v>
      </c>
      <c r="AP28" s="278">
        <v>9</v>
      </c>
      <c r="AQ28" s="278"/>
      <c r="AR28" s="335">
        <f t="shared" si="3"/>
        <v>9</v>
      </c>
      <c r="AS28" s="347"/>
      <c r="AT28" s="278">
        <v>8</v>
      </c>
      <c r="AU28" s="278">
        <v>7</v>
      </c>
      <c r="AV28" s="348">
        <v>8</v>
      </c>
      <c r="AW28" s="348">
        <v>7</v>
      </c>
      <c r="AX28" s="278">
        <v>7</v>
      </c>
      <c r="AY28" s="278"/>
      <c r="AZ28" s="335">
        <f t="shared" si="11"/>
        <v>7</v>
      </c>
      <c r="BA28" s="347"/>
      <c r="BB28" s="278">
        <v>10</v>
      </c>
      <c r="BC28" s="278">
        <v>9</v>
      </c>
      <c r="BD28" s="278">
        <v>10</v>
      </c>
      <c r="BE28" s="278">
        <v>10</v>
      </c>
      <c r="BF28" s="278">
        <v>9</v>
      </c>
      <c r="BG28" s="278"/>
      <c r="BH28" s="335">
        <f t="shared" si="6"/>
        <v>9</v>
      </c>
      <c r="BI28" s="275"/>
      <c r="BJ28" s="278">
        <v>8</v>
      </c>
      <c r="BK28" s="348">
        <v>8</v>
      </c>
      <c r="BL28" s="348">
        <v>8</v>
      </c>
      <c r="BM28" s="278">
        <v>8</v>
      </c>
      <c r="BN28" s="278"/>
      <c r="BO28" s="335">
        <f t="shared" si="4"/>
        <v>8</v>
      </c>
      <c r="BP28" s="275"/>
      <c r="BQ28" s="275">
        <f t="shared" si="7"/>
        <v>220</v>
      </c>
      <c r="BR28" s="281">
        <f t="shared" si="8"/>
        <v>8.15</v>
      </c>
      <c r="BS28" s="281">
        <f t="shared" si="9"/>
        <v>8.15</v>
      </c>
      <c r="BT28" s="448" t="str">
        <f t="shared" si="10"/>
        <v>Giái</v>
      </c>
    </row>
    <row r="29" spans="1:72" ht="15.75">
      <c r="A29" s="535">
        <v>23</v>
      </c>
      <c r="B29" s="523">
        <v>23</v>
      </c>
      <c r="C29" s="536" t="s">
        <v>85</v>
      </c>
      <c r="D29" s="537" t="s">
        <v>27</v>
      </c>
      <c r="E29" s="538"/>
      <c r="F29" s="539" t="s">
        <v>320</v>
      </c>
      <c r="G29" s="278">
        <v>7</v>
      </c>
      <c r="H29" s="278">
        <v>7</v>
      </c>
      <c r="I29" s="278">
        <v>8</v>
      </c>
      <c r="J29" s="278">
        <v>8</v>
      </c>
      <c r="K29" s="278"/>
      <c r="L29" s="335">
        <f t="shared" si="0"/>
        <v>8</v>
      </c>
      <c r="M29" s="347"/>
      <c r="N29" s="348">
        <v>8</v>
      </c>
      <c r="O29" s="348">
        <v>8</v>
      </c>
      <c r="P29" s="348">
        <v>8</v>
      </c>
      <c r="Q29" s="278">
        <v>9</v>
      </c>
      <c r="R29" s="278"/>
      <c r="S29" s="335">
        <f t="shared" si="5"/>
        <v>9</v>
      </c>
      <c r="T29" s="347"/>
      <c r="U29" s="278">
        <v>6</v>
      </c>
      <c r="V29" s="278">
        <v>7</v>
      </c>
      <c r="W29" s="348">
        <v>7</v>
      </c>
      <c r="X29" s="278">
        <v>7</v>
      </c>
      <c r="Y29" s="278"/>
      <c r="Z29" s="335">
        <f t="shared" si="1"/>
        <v>7</v>
      </c>
      <c r="AA29" s="347"/>
      <c r="AB29" s="347">
        <v>8</v>
      </c>
      <c r="AC29" s="347">
        <v>7</v>
      </c>
      <c r="AD29" s="347">
        <v>7</v>
      </c>
      <c r="AE29" s="347">
        <v>9</v>
      </c>
      <c r="AF29" s="347"/>
      <c r="AG29" s="335">
        <f t="shared" si="2"/>
        <v>9</v>
      </c>
      <c r="AH29" s="347"/>
      <c r="AI29" s="180"/>
      <c r="AJ29" s="235"/>
      <c r="AK29" s="523">
        <v>23</v>
      </c>
      <c r="AL29" s="524">
        <v>9</v>
      </c>
      <c r="AM29" s="347">
        <v>9</v>
      </c>
      <c r="AN29" s="278">
        <v>9</v>
      </c>
      <c r="AO29" s="348">
        <v>8</v>
      </c>
      <c r="AP29" s="278">
        <v>8</v>
      </c>
      <c r="AQ29" s="278"/>
      <c r="AR29" s="335">
        <f t="shared" si="3"/>
        <v>8</v>
      </c>
      <c r="AS29" s="347"/>
      <c r="AT29" s="278">
        <v>8</v>
      </c>
      <c r="AU29" s="278">
        <v>7</v>
      </c>
      <c r="AV29" s="348">
        <v>8</v>
      </c>
      <c r="AW29" s="348">
        <v>7</v>
      </c>
      <c r="AX29" s="278">
        <v>8</v>
      </c>
      <c r="AY29" s="278"/>
      <c r="AZ29" s="335">
        <f t="shared" si="11"/>
        <v>8</v>
      </c>
      <c r="BA29" s="347"/>
      <c r="BB29" s="278">
        <v>9</v>
      </c>
      <c r="BC29" s="278">
        <v>10</v>
      </c>
      <c r="BD29" s="278">
        <v>10</v>
      </c>
      <c r="BE29" s="278">
        <v>9</v>
      </c>
      <c r="BF29" s="278">
        <v>9</v>
      </c>
      <c r="BG29" s="278"/>
      <c r="BH29" s="335">
        <f t="shared" si="6"/>
        <v>9</v>
      </c>
      <c r="BI29" s="275"/>
      <c r="BJ29" s="278">
        <v>8</v>
      </c>
      <c r="BK29" s="348">
        <v>9</v>
      </c>
      <c r="BL29" s="348">
        <v>8</v>
      </c>
      <c r="BM29" s="278">
        <v>8</v>
      </c>
      <c r="BN29" s="278"/>
      <c r="BO29" s="335">
        <f t="shared" si="4"/>
        <v>8</v>
      </c>
      <c r="BP29" s="275"/>
      <c r="BQ29" s="275">
        <f t="shared" si="7"/>
        <v>223</v>
      </c>
      <c r="BR29" s="281">
        <f t="shared" si="8"/>
        <v>8.26</v>
      </c>
      <c r="BS29" s="281">
        <f t="shared" si="9"/>
        <v>8.26</v>
      </c>
      <c r="BT29" s="448" t="str">
        <f t="shared" si="10"/>
        <v>Giái</v>
      </c>
    </row>
    <row r="30" spans="1:72" ht="15.75">
      <c r="A30" s="535">
        <v>24</v>
      </c>
      <c r="B30" s="523">
        <v>24</v>
      </c>
      <c r="C30" s="536" t="s">
        <v>19</v>
      </c>
      <c r="D30" s="537" t="s">
        <v>28</v>
      </c>
      <c r="E30" s="538"/>
      <c r="F30" s="539" t="s">
        <v>321</v>
      </c>
      <c r="G30" s="278">
        <v>7</v>
      </c>
      <c r="H30" s="278">
        <v>7</v>
      </c>
      <c r="I30" s="278">
        <v>8</v>
      </c>
      <c r="J30" s="278">
        <v>8</v>
      </c>
      <c r="K30" s="278"/>
      <c r="L30" s="335">
        <f t="shared" si="0"/>
        <v>8</v>
      </c>
      <c r="M30" s="347"/>
      <c r="N30" s="348">
        <v>8</v>
      </c>
      <c r="O30" s="348">
        <v>8</v>
      </c>
      <c r="P30" s="348">
        <v>8</v>
      </c>
      <c r="Q30" s="278">
        <v>8</v>
      </c>
      <c r="R30" s="278"/>
      <c r="S30" s="335">
        <f t="shared" si="5"/>
        <v>8</v>
      </c>
      <c r="T30" s="347"/>
      <c r="U30" s="278">
        <v>9</v>
      </c>
      <c r="V30" s="278">
        <v>7</v>
      </c>
      <c r="W30" s="348">
        <v>8</v>
      </c>
      <c r="X30" s="278">
        <v>8</v>
      </c>
      <c r="Y30" s="278"/>
      <c r="Z30" s="335">
        <f t="shared" si="1"/>
        <v>8</v>
      </c>
      <c r="AA30" s="347"/>
      <c r="AB30" s="347">
        <v>7</v>
      </c>
      <c r="AC30" s="347">
        <v>8</v>
      </c>
      <c r="AD30" s="347">
        <v>7</v>
      </c>
      <c r="AE30" s="347">
        <v>7</v>
      </c>
      <c r="AF30" s="347"/>
      <c r="AG30" s="335">
        <f t="shared" si="2"/>
        <v>7</v>
      </c>
      <c r="AH30" s="347"/>
      <c r="AI30" s="180"/>
      <c r="AJ30" s="235"/>
      <c r="AK30" s="523">
        <v>24</v>
      </c>
      <c r="AL30" s="524">
        <v>10</v>
      </c>
      <c r="AM30" s="347">
        <v>9</v>
      </c>
      <c r="AN30" s="278">
        <v>8</v>
      </c>
      <c r="AO30" s="348">
        <v>9</v>
      </c>
      <c r="AP30" s="278">
        <v>9</v>
      </c>
      <c r="AQ30" s="278"/>
      <c r="AR30" s="335">
        <f t="shared" si="3"/>
        <v>9</v>
      </c>
      <c r="AS30" s="347"/>
      <c r="AT30" s="278">
        <v>7</v>
      </c>
      <c r="AU30" s="278">
        <v>7</v>
      </c>
      <c r="AV30" s="348">
        <v>8</v>
      </c>
      <c r="AW30" s="348">
        <v>7</v>
      </c>
      <c r="AX30" s="278">
        <v>8</v>
      </c>
      <c r="AY30" s="278"/>
      <c r="AZ30" s="335">
        <f t="shared" si="11"/>
        <v>8</v>
      </c>
      <c r="BA30" s="347"/>
      <c r="BB30" s="278">
        <v>10</v>
      </c>
      <c r="BC30" s="278">
        <v>9</v>
      </c>
      <c r="BD30" s="278">
        <v>10</v>
      </c>
      <c r="BE30" s="278">
        <v>9</v>
      </c>
      <c r="BF30" s="278">
        <v>10</v>
      </c>
      <c r="BG30" s="278"/>
      <c r="BH30" s="335">
        <f t="shared" si="6"/>
        <v>10</v>
      </c>
      <c r="BI30" s="275"/>
      <c r="BJ30" s="278">
        <v>8</v>
      </c>
      <c r="BK30" s="348">
        <v>7</v>
      </c>
      <c r="BL30" s="348">
        <v>7</v>
      </c>
      <c r="BM30" s="278">
        <v>8</v>
      </c>
      <c r="BN30" s="278"/>
      <c r="BO30" s="335">
        <f t="shared" si="4"/>
        <v>8</v>
      </c>
      <c r="BP30" s="275"/>
      <c r="BQ30" s="275">
        <f t="shared" si="7"/>
        <v>225</v>
      </c>
      <c r="BR30" s="281">
        <f t="shared" si="8"/>
        <v>8.33</v>
      </c>
      <c r="BS30" s="281">
        <f t="shared" si="9"/>
        <v>8.33</v>
      </c>
      <c r="BT30" s="448" t="str">
        <f t="shared" si="10"/>
        <v>Giái</v>
      </c>
    </row>
    <row r="31" spans="1:72" ht="15.75">
      <c r="A31" s="535">
        <v>25</v>
      </c>
      <c r="B31" s="523">
        <v>25</v>
      </c>
      <c r="C31" s="536" t="s">
        <v>11</v>
      </c>
      <c r="D31" s="537" t="s">
        <v>29</v>
      </c>
      <c r="E31" s="538"/>
      <c r="F31" s="539" t="s">
        <v>322</v>
      </c>
      <c r="G31" s="278">
        <v>7</v>
      </c>
      <c r="H31" s="278">
        <v>8</v>
      </c>
      <c r="I31" s="278">
        <v>8</v>
      </c>
      <c r="J31" s="278">
        <v>8</v>
      </c>
      <c r="K31" s="278"/>
      <c r="L31" s="335">
        <f t="shared" si="0"/>
        <v>8</v>
      </c>
      <c r="M31" s="347"/>
      <c r="N31" s="348">
        <v>9</v>
      </c>
      <c r="O31" s="348">
        <v>8</v>
      </c>
      <c r="P31" s="348">
        <v>9</v>
      </c>
      <c r="Q31" s="278">
        <v>9</v>
      </c>
      <c r="R31" s="278"/>
      <c r="S31" s="335">
        <f t="shared" si="5"/>
        <v>9</v>
      </c>
      <c r="T31" s="347"/>
      <c r="U31" s="278">
        <v>8</v>
      </c>
      <c r="V31" s="278">
        <v>8</v>
      </c>
      <c r="W31" s="348">
        <v>8</v>
      </c>
      <c r="X31" s="278">
        <v>7</v>
      </c>
      <c r="Y31" s="278"/>
      <c r="Z31" s="335">
        <f t="shared" si="1"/>
        <v>7</v>
      </c>
      <c r="AA31" s="347"/>
      <c r="AB31" s="347">
        <v>8</v>
      </c>
      <c r="AC31" s="347">
        <v>8</v>
      </c>
      <c r="AD31" s="347">
        <v>9</v>
      </c>
      <c r="AE31" s="347">
        <v>9</v>
      </c>
      <c r="AF31" s="347"/>
      <c r="AG31" s="335">
        <f t="shared" si="2"/>
        <v>9</v>
      </c>
      <c r="AH31" s="347"/>
      <c r="AI31" s="180"/>
      <c r="AJ31" s="235"/>
      <c r="AK31" s="523">
        <v>25</v>
      </c>
      <c r="AL31" s="524">
        <v>10</v>
      </c>
      <c r="AM31" s="347">
        <v>9</v>
      </c>
      <c r="AN31" s="278">
        <v>9</v>
      </c>
      <c r="AO31" s="348">
        <v>9</v>
      </c>
      <c r="AP31" s="278">
        <v>10</v>
      </c>
      <c r="AQ31" s="278"/>
      <c r="AR31" s="335">
        <f t="shared" si="3"/>
        <v>10</v>
      </c>
      <c r="AS31" s="347"/>
      <c r="AT31" s="278">
        <v>8</v>
      </c>
      <c r="AU31" s="278">
        <v>8</v>
      </c>
      <c r="AV31" s="348">
        <v>7</v>
      </c>
      <c r="AW31" s="348">
        <v>7</v>
      </c>
      <c r="AX31" s="278">
        <v>7</v>
      </c>
      <c r="AY31" s="278"/>
      <c r="AZ31" s="335">
        <f t="shared" si="11"/>
        <v>7</v>
      </c>
      <c r="BA31" s="347"/>
      <c r="BB31" s="278">
        <v>9</v>
      </c>
      <c r="BC31" s="278">
        <v>9</v>
      </c>
      <c r="BD31" s="278">
        <v>10</v>
      </c>
      <c r="BE31" s="278">
        <v>10</v>
      </c>
      <c r="BF31" s="278">
        <v>10</v>
      </c>
      <c r="BG31" s="278"/>
      <c r="BH31" s="335">
        <f t="shared" si="6"/>
        <v>10</v>
      </c>
      <c r="BI31" s="275"/>
      <c r="BJ31" s="278">
        <v>9</v>
      </c>
      <c r="BK31" s="348">
        <v>9</v>
      </c>
      <c r="BL31" s="348">
        <v>8</v>
      </c>
      <c r="BM31" s="278">
        <v>8</v>
      </c>
      <c r="BN31" s="278"/>
      <c r="BO31" s="335">
        <f t="shared" si="4"/>
        <v>8</v>
      </c>
      <c r="BP31" s="275"/>
      <c r="BQ31" s="275">
        <f t="shared" si="7"/>
        <v>231</v>
      </c>
      <c r="BR31" s="281">
        <f t="shared" si="8"/>
        <v>8.56</v>
      </c>
      <c r="BS31" s="281">
        <f t="shared" si="9"/>
        <v>8.56</v>
      </c>
      <c r="BT31" s="448" t="str">
        <f t="shared" si="10"/>
        <v>Giái</v>
      </c>
    </row>
    <row r="32" spans="1:72" ht="15.75">
      <c r="A32" s="535">
        <v>26</v>
      </c>
      <c r="B32" s="523">
        <v>26</v>
      </c>
      <c r="C32" s="536" t="s">
        <v>30</v>
      </c>
      <c r="D32" s="537" t="s">
        <v>29</v>
      </c>
      <c r="E32" s="538"/>
      <c r="F32" s="539" t="s">
        <v>323</v>
      </c>
      <c r="G32" s="278">
        <v>7</v>
      </c>
      <c r="H32" s="278">
        <v>8</v>
      </c>
      <c r="I32" s="278">
        <v>8</v>
      </c>
      <c r="J32" s="278">
        <v>8</v>
      </c>
      <c r="K32" s="278"/>
      <c r="L32" s="335">
        <f t="shared" si="0"/>
        <v>8</v>
      </c>
      <c r="M32" s="347"/>
      <c r="N32" s="348">
        <v>8</v>
      </c>
      <c r="O32" s="348">
        <v>8</v>
      </c>
      <c r="P32" s="348">
        <v>8</v>
      </c>
      <c r="Q32" s="278">
        <v>8</v>
      </c>
      <c r="R32" s="278"/>
      <c r="S32" s="335">
        <f t="shared" si="5"/>
        <v>8</v>
      </c>
      <c r="T32" s="347"/>
      <c r="U32" s="278">
        <v>8</v>
      </c>
      <c r="V32" s="278">
        <v>8</v>
      </c>
      <c r="W32" s="348">
        <v>8</v>
      </c>
      <c r="X32" s="278">
        <v>7</v>
      </c>
      <c r="Y32" s="278"/>
      <c r="Z32" s="335">
        <f t="shared" si="1"/>
        <v>7</v>
      </c>
      <c r="AA32" s="347"/>
      <c r="AB32" s="347">
        <v>7</v>
      </c>
      <c r="AC32" s="347">
        <v>8</v>
      </c>
      <c r="AD32" s="347">
        <v>7</v>
      </c>
      <c r="AE32" s="347">
        <v>7</v>
      </c>
      <c r="AF32" s="347"/>
      <c r="AG32" s="335">
        <f t="shared" si="2"/>
        <v>7</v>
      </c>
      <c r="AH32" s="347"/>
      <c r="AI32" s="180"/>
      <c r="AJ32" s="235"/>
      <c r="AK32" s="523">
        <v>26</v>
      </c>
      <c r="AL32" s="524">
        <v>10</v>
      </c>
      <c r="AM32" s="347">
        <v>9</v>
      </c>
      <c r="AN32" s="278">
        <v>8</v>
      </c>
      <c r="AO32" s="348">
        <v>9</v>
      </c>
      <c r="AP32" s="278">
        <v>9</v>
      </c>
      <c r="AQ32" s="278"/>
      <c r="AR32" s="335">
        <f t="shared" si="3"/>
        <v>9</v>
      </c>
      <c r="AS32" s="347"/>
      <c r="AT32" s="278">
        <v>8</v>
      </c>
      <c r="AU32" s="278">
        <v>7</v>
      </c>
      <c r="AV32" s="348">
        <v>7</v>
      </c>
      <c r="AW32" s="348">
        <v>8</v>
      </c>
      <c r="AX32" s="278">
        <v>7</v>
      </c>
      <c r="AY32" s="278"/>
      <c r="AZ32" s="335">
        <f t="shared" si="11"/>
        <v>7</v>
      </c>
      <c r="BA32" s="347"/>
      <c r="BB32" s="278">
        <v>10</v>
      </c>
      <c r="BC32" s="278">
        <v>10</v>
      </c>
      <c r="BD32" s="278">
        <v>10</v>
      </c>
      <c r="BE32" s="278">
        <v>8</v>
      </c>
      <c r="BF32" s="278">
        <v>9</v>
      </c>
      <c r="BG32" s="278"/>
      <c r="BH32" s="335">
        <f t="shared" si="6"/>
        <v>9</v>
      </c>
      <c r="BI32" s="275"/>
      <c r="BJ32" s="278">
        <v>8</v>
      </c>
      <c r="BK32" s="348">
        <v>9</v>
      </c>
      <c r="BL32" s="348">
        <v>8</v>
      </c>
      <c r="BM32" s="278">
        <v>8</v>
      </c>
      <c r="BN32" s="278"/>
      <c r="BO32" s="335">
        <f t="shared" si="4"/>
        <v>8</v>
      </c>
      <c r="BP32" s="275"/>
      <c r="BQ32" s="275">
        <f t="shared" si="7"/>
        <v>214</v>
      </c>
      <c r="BR32" s="281">
        <f t="shared" si="8"/>
        <v>7.93</v>
      </c>
      <c r="BS32" s="281">
        <f t="shared" si="9"/>
        <v>7.93</v>
      </c>
      <c r="BT32" s="448" t="str">
        <f t="shared" si="10"/>
        <v>Kh¸</v>
      </c>
    </row>
    <row r="33" spans="1:72" ht="15.75">
      <c r="A33" s="535">
        <v>27</v>
      </c>
      <c r="B33" s="523">
        <v>27</v>
      </c>
      <c r="C33" s="536" t="s">
        <v>166</v>
      </c>
      <c r="D33" s="537" t="s">
        <v>29</v>
      </c>
      <c r="E33" s="538"/>
      <c r="F33" s="539" t="s">
        <v>324</v>
      </c>
      <c r="G33" s="278">
        <v>7</v>
      </c>
      <c r="H33" s="278">
        <v>7</v>
      </c>
      <c r="I33" s="278">
        <v>8</v>
      </c>
      <c r="J33" s="278">
        <v>6</v>
      </c>
      <c r="K33" s="278"/>
      <c r="L33" s="335">
        <f t="shared" si="0"/>
        <v>6</v>
      </c>
      <c r="M33" s="347"/>
      <c r="N33" s="348">
        <v>9</v>
      </c>
      <c r="O33" s="348">
        <v>8</v>
      </c>
      <c r="P33" s="348">
        <v>8</v>
      </c>
      <c r="Q33" s="278">
        <v>9</v>
      </c>
      <c r="R33" s="278"/>
      <c r="S33" s="335">
        <f t="shared" si="5"/>
        <v>9</v>
      </c>
      <c r="T33" s="347"/>
      <c r="U33" s="278">
        <v>7</v>
      </c>
      <c r="V33" s="278">
        <v>8</v>
      </c>
      <c r="W33" s="348">
        <v>8</v>
      </c>
      <c r="X33" s="278">
        <v>7</v>
      </c>
      <c r="Y33" s="278"/>
      <c r="Z33" s="335">
        <f t="shared" si="1"/>
        <v>7</v>
      </c>
      <c r="AA33" s="347"/>
      <c r="AB33" s="347">
        <v>8</v>
      </c>
      <c r="AC33" s="347">
        <v>8</v>
      </c>
      <c r="AD33" s="347">
        <v>9</v>
      </c>
      <c r="AE33" s="347">
        <v>9</v>
      </c>
      <c r="AF33" s="347"/>
      <c r="AG33" s="335">
        <f t="shared" si="2"/>
        <v>9</v>
      </c>
      <c r="AH33" s="347"/>
      <c r="AI33" s="180"/>
      <c r="AJ33" s="235"/>
      <c r="AK33" s="523">
        <v>27</v>
      </c>
      <c r="AL33" s="524">
        <v>10</v>
      </c>
      <c r="AM33" s="347">
        <v>10</v>
      </c>
      <c r="AN33" s="278">
        <v>8</v>
      </c>
      <c r="AO33" s="348">
        <v>9</v>
      </c>
      <c r="AP33" s="278">
        <v>9</v>
      </c>
      <c r="AQ33" s="278"/>
      <c r="AR33" s="335">
        <f t="shared" si="3"/>
        <v>9</v>
      </c>
      <c r="AS33" s="347"/>
      <c r="AT33" s="278">
        <v>8</v>
      </c>
      <c r="AU33" s="278">
        <v>7</v>
      </c>
      <c r="AV33" s="348">
        <v>8</v>
      </c>
      <c r="AW33" s="348">
        <v>7</v>
      </c>
      <c r="AX33" s="278">
        <v>7</v>
      </c>
      <c r="AY33" s="278"/>
      <c r="AZ33" s="335">
        <f t="shared" si="11"/>
        <v>7</v>
      </c>
      <c r="BA33" s="347"/>
      <c r="BB33" s="278">
        <v>10</v>
      </c>
      <c r="BC33" s="278">
        <v>9</v>
      </c>
      <c r="BD33" s="278">
        <v>9</v>
      </c>
      <c r="BE33" s="278">
        <v>10</v>
      </c>
      <c r="BF33" s="278">
        <v>9</v>
      </c>
      <c r="BG33" s="278"/>
      <c r="BH33" s="335">
        <f t="shared" si="6"/>
        <v>9</v>
      </c>
      <c r="BI33" s="275"/>
      <c r="BJ33" s="278">
        <v>8</v>
      </c>
      <c r="BK33" s="348">
        <v>8</v>
      </c>
      <c r="BL33" s="348">
        <v>9</v>
      </c>
      <c r="BM33" s="278">
        <v>8</v>
      </c>
      <c r="BN33" s="278"/>
      <c r="BO33" s="335">
        <f t="shared" si="4"/>
        <v>8</v>
      </c>
      <c r="BP33" s="275"/>
      <c r="BQ33" s="275">
        <f t="shared" si="7"/>
        <v>217</v>
      </c>
      <c r="BR33" s="281">
        <f t="shared" si="8"/>
        <v>8.04</v>
      </c>
      <c r="BS33" s="281">
        <f t="shared" si="9"/>
        <v>8.04</v>
      </c>
      <c r="BT33" s="448" t="str">
        <f t="shared" si="10"/>
        <v>Giái</v>
      </c>
    </row>
    <row r="34" spans="1:72" ht="15.75">
      <c r="A34" s="535">
        <v>28</v>
      </c>
      <c r="B34" s="523">
        <v>28</v>
      </c>
      <c r="C34" s="536" t="s">
        <v>17</v>
      </c>
      <c r="D34" s="537" t="s">
        <v>87</v>
      </c>
      <c r="E34" s="538"/>
      <c r="F34" s="539" t="s">
        <v>325</v>
      </c>
      <c r="G34" s="278">
        <v>7</v>
      </c>
      <c r="H34" s="278">
        <v>7</v>
      </c>
      <c r="I34" s="278">
        <v>8</v>
      </c>
      <c r="J34" s="278">
        <v>9</v>
      </c>
      <c r="K34" s="278"/>
      <c r="L34" s="335">
        <f t="shared" si="0"/>
        <v>9</v>
      </c>
      <c r="M34" s="347"/>
      <c r="N34" s="348">
        <v>9</v>
      </c>
      <c r="O34" s="348">
        <v>9</v>
      </c>
      <c r="P34" s="348">
        <v>9</v>
      </c>
      <c r="Q34" s="278">
        <v>9</v>
      </c>
      <c r="R34" s="278"/>
      <c r="S34" s="335">
        <f t="shared" si="5"/>
        <v>9</v>
      </c>
      <c r="T34" s="347"/>
      <c r="U34" s="278">
        <v>9</v>
      </c>
      <c r="V34" s="278">
        <v>8</v>
      </c>
      <c r="W34" s="348">
        <v>7</v>
      </c>
      <c r="X34" s="278">
        <v>8</v>
      </c>
      <c r="Y34" s="278"/>
      <c r="Z34" s="335">
        <f t="shared" si="1"/>
        <v>8</v>
      </c>
      <c r="AA34" s="347"/>
      <c r="AB34" s="347">
        <v>7</v>
      </c>
      <c r="AC34" s="347">
        <v>8</v>
      </c>
      <c r="AD34" s="347">
        <v>8</v>
      </c>
      <c r="AE34" s="347">
        <v>8</v>
      </c>
      <c r="AF34" s="347"/>
      <c r="AG34" s="335">
        <f t="shared" si="2"/>
        <v>8</v>
      </c>
      <c r="AH34" s="347"/>
      <c r="AI34" s="180"/>
      <c r="AJ34" s="235"/>
      <c r="AK34" s="523">
        <v>28</v>
      </c>
      <c r="AL34" s="524">
        <v>10</v>
      </c>
      <c r="AM34" s="347">
        <v>9</v>
      </c>
      <c r="AN34" s="278">
        <v>8</v>
      </c>
      <c r="AO34" s="348">
        <v>9</v>
      </c>
      <c r="AP34" s="278">
        <v>9</v>
      </c>
      <c r="AQ34" s="278"/>
      <c r="AR34" s="335">
        <f t="shared" si="3"/>
        <v>9</v>
      </c>
      <c r="AS34" s="347"/>
      <c r="AT34" s="278">
        <v>7</v>
      </c>
      <c r="AU34" s="278">
        <v>7</v>
      </c>
      <c r="AV34" s="348">
        <v>8</v>
      </c>
      <c r="AW34" s="348">
        <v>7</v>
      </c>
      <c r="AX34" s="278">
        <v>8</v>
      </c>
      <c r="AY34" s="278"/>
      <c r="AZ34" s="335">
        <f t="shared" si="11"/>
        <v>8</v>
      </c>
      <c r="BA34" s="347"/>
      <c r="BB34" s="278">
        <v>10</v>
      </c>
      <c r="BC34" s="278">
        <v>9</v>
      </c>
      <c r="BD34" s="278">
        <v>10</v>
      </c>
      <c r="BE34" s="278">
        <v>10</v>
      </c>
      <c r="BF34" s="278">
        <v>10</v>
      </c>
      <c r="BG34" s="278"/>
      <c r="BH34" s="335">
        <f t="shared" si="6"/>
        <v>10</v>
      </c>
      <c r="BI34" s="275"/>
      <c r="BJ34" s="278">
        <v>8</v>
      </c>
      <c r="BK34" s="348">
        <v>7</v>
      </c>
      <c r="BL34" s="348">
        <v>7</v>
      </c>
      <c r="BM34" s="278">
        <v>8</v>
      </c>
      <c r="BN34" s="278"/>
      <c r="BO34" s="335">
        <f t="shared" si="4"/>
        <v>8</v>
      </c>
      <c r="BP34" s="275"/>
      <c r="BQ34" s="275">
        <f t="shared" si="7"/>
        <v>234</v>
      </c>
      <c r="BR34" s="281">
        <f t="shared" si="8"/>
        <v>8.67</v>
      </c>
      <c r="BS34" s="281">
        <f t="shared" si="9"/>
        <v>8.67</v>
      </c>
      <c r="BT34" s="448" t="str">
        <f t="shared" si="10"/>
        <v>Giái</v>
      </c>
    </row>
    <row r="35" spans="1:72" ht="15.75">
      <c r="A35" s="535">
        <v>29</v>
      </c>
      <c r="B35" s="523">
        <v>29</v>
      </c>
      <c r="C35" s="536" t="s">
        <v>88</v>
      </c>
      <c r="D35" s="537" t="s">
        <v>16</v>
      </c>
      <c r="E35" s="538"/>
      <c r="F35" s="539" t="s">
        <v>326</v>
      </c>
      <c r="G35" s="278">
        <v>7</v>
      </c>
      <c r="H35" s="278">
        <v>8</v>
      </c>
      <c r="I35" s="278">
        <v>8</v>
      </c>
      <c r="J35" s="278">
        <v>9</v>
      </c>
      <c r="K35" s="278"/>
      <c r="L35" s="335">
        <f t="shared" si="0"/>
        <v>9</v>
      </c>
      <c r="M35" s="347"/>
      <c r="N35" s="348">
        <v>8</v>
      </c>
      <c r="O35" s="348">
        <v>8</v>
      </c>
      <c r="P35" s="348">
        <v>9</v>
      </c>
      <c r="Q35" s="278">
        <v>8</v>
      </c>
      <c r="R35" s="278"/>
      <c r="S35" s="335">
        <f t="shared" si="5"/>
        <v>8</v>
      </c>
      <c r="T35" s="347"/>
      <c r="U35" s="278">
        <v>7</v>
      </c>
      <c r="V35" s="278">
        <v>7</v>
      </c>
      <c r="W35" s="348">
        <v>8</v>
      </c>
      <c r="X35" s="278">
        <v>9</v>
      </c>
      <c r="Y35" s="278"/>
      <c r="Z35" s="335">
        <f t="shared" si="1"/>
        <v>9</v>
      </c>
      <c r="AA35" s="347"/>
      <c r="AB35" s="347">
        <v>8</v>
      </c>
      <c r="AC35" s="347">
        <v>7</v>
      </c>
      <c r="AD35" s="347">
        <v>7</v>
      </c>
      <c r="AE35" s="347">
        <v>7</v>
      </c>
      <c r="AF35" s="347"/>
      <c r="AG35" s="335">
        <f t="shared" si="2"/>
        <v>7</v>
      </c>
      <c r="AH35" s="347"/>
      <c r="AI35" s="180"/>
      <c r="AJ35" s="235"/>
      <c r="AK35" s="523">
        <v>29</v>
      </c>
      <c r="AL35" s="524">
        <v>9</v>
      </c>
      <c r="AM35" s="347">
        <v>8</v>
      </c>
      <c r="AN35" s="278">
        <v>10</v>
      </c>
      <c r="AO35" s="348">
        <v>9</v>
      </c>
      <c r="AP35" s="278">
        <v>8</v>
      </c>
      <c r="AQ35" s="278"/>
      <c r="AR35" s="335">
        <f t="shared" si="3"/>
        <v>8</v>
      </c>
      <c r="AS35" s="347"/>
      <c r="AT35" s="278">
        <v>7</v>
      </c>
      <c r="AU35" s="278">
        <v>6</v>
      </c>
      <c r="AV35" s="348">
        <v>7</v>
      </c>
      <c r="AW35" s="348">
        <v>8</v>
      </c>
      <c r="AX35" s="278">
        <v>8</v>
      </c>
      <c r="AY35" s="278"/>
      <c r="AZ35" s="335">
        <f t="shared" si="11"/>
        <v>8</v>
      </c>
      <c r="BA35" s="347"/>
      <c r="BB35" s="278">
        <v>10</v>
      </c>
      <c r="BC35" s="278">
        <v>10</v>
      </c>
      <c r="BD35" s="278">
        <v>9</v>
      </c>
      <c r="BE35" s="278">
        <v>9</v>
      </c>
      <c r="BF35" s="278">
        <v>9</v>
      </c>
      <c r="BG35" s="278"/>
      <c r="BH35" s="335">
        <f t="shared" si="6"/>
        <v>9</v>
      </c>
      <c r="BI35" s="275"/>
      <c r="BJ35" s="278">
        <v>8</v>
      </c>
      <c r="BK35" s="348">
        <v>7</v>
      </c>
      <c r="BL35" s="348">
        <v>7</v>
      </c>
      <c r="BM35" s="278">
        <v>9</v>
      </c>
      <c r="BN35" s="278"/>
      <c r="BO35" s="335">
        <f t="shared" si="4"/>
        <v>9</v>
      </c>
      <c r="BP35" s="275"/>
      <c r="BQ35" s="275">
        <f t="shared" si="7"/>
        <v>226</v>
      </c>
      <c r="BR35" s="281">
        <f t="shared" si="8"/>
        <v>8.37</v>
      </c>
      <c r="BS35" s="281">
        <f t="shared" si="9"/>
        <v>8.37</v>
      </c>
      <c r="BT35" s="448" t="str">
        <f t="shared" si="10"/>
        <v>Giái</v>
      </c>
    </row>
    <row r="36" spans="1:72" ht="15.75">
      <c r="A36" s="535">
        <v>30</v>
      </c>
      <c r="B36" s="523">
        <v>30</v>
      </c>
      <c r="C36" s="536" t="s">
        <v>14</v>
      </c>
      <c r="D36" s="537" t="s">
        <v>38</v>
      </c>
      <c r="E36" s="538"/>
      <c r="F36" s="539" t="s">
        <v>327</v>
      </c>
      <c r="G36" s="278">
        <v>7</v>
      </c>
      <c r="H36" s="278">
        <v>7</v>
      </c>
      <c r="I36" s="278">
        <v>8</v>
      </c>
      <c r="J36" s="278">
        <v>7</v>
      </c>
      <c r="K36" s="278"/>
      <c r="L36" s="335">
        <f t="shared" si="0"/>
        <v>7</v>
      </c>
      <c r="M36" s="347"/>
      <c r="N36" s="348">
        <v>8</v>
      </c>
      <c r="O36" s="348">
        <v>8</v>
      </c>
      <c r="P36" s="348">
        <v>8</v>
      </c>
      <c r="Q36" s="278">
        <v>8</v>
      </c>
      <c r="R36" s="278"/>
      <c r="S36" s="335">
        <f t="shared" si="5"/>
        <v>8</v>
      </c>
      <c r="T36" s="347"/>
      <c r="U36" s="278">
        <v>6</v>
      </c>
      <c r="V36" s="278">
        <v>8</v>
      </c>
      <c r="W36" s="348">
        <v>8</v>
      </c>
      <c r="X36" s="278">
        <v>9</v>
      </c>
      <c r="Y36" s="278"/>
      <c r="Z36" s="335">
        <f t="shared" si="1"/>
        <v>9</v>
      </c>
      <c r="AA36" s="347"/>
      <c r="AB36" s="347">
        <v>8</v>
      </c>
      <c r="AC36" s="347">
        <v>9</v>
      </c>
      <c r="AD36" s="347">
        <v>9</v>
      </c>
      <c r="AE36" s="347">
        <v>9</v>
      </c>
      <c r="AF36" s="347"/>
      <c r="AG36" s="335">
        <f t="shared" si="2"/>
        <v>9</v>
      </c>
      <c r="AH36" s="347"/>
      <c r="AI36" s="180"/>
      <c r="AJ36" s="235"/>
      <c r="AK36" s="523">
        <v>30</v>
      </c>
      <c r="AL36" s="524">
        <v>9</v>
      </c>
      <c r="AM36" s="347">
        <v>8</v>
      </c>
      <c r="AN36" s="278">
        <v>10</v>
      </c>
      <c r="AO36" s="348">
        <v>9</v>
      </c>
      <c r="AP36" s="278">
        <v>9</v>
      </c>
      <c r="AQ36" s="278"/>
      <c r="AR36" s="335">
        <f t="shared" si="3"/>
        <v>9</v>
      </c>
      <c r="AS36" s="347"/>
      <c r="AT36" s="278">
        <v>7</v>
      </c>
      <c r="AU36" s="278">
        <v>7</v>
      </c>
      <c r="AV36" s="348">
        <v>6</v>
      </c>
      <c r="AW36" s="348">
        <v>7</v>
      </c>
      <c r="AX36" s="278">
        <v>6</v>
      </c>
      <c r="AY36" s="278"/>
      <c r="AZ36" s="335">
        <f t="shared" si="11"/>
        <v>6</v>
      </c>
      <c r="BA36" s="347"/>
      <c r="BB36" s="278">
        <v>10</v>
      </c>
      <c r="BC36" s="278">
        <v>9</v>
      </c>
      <c r="BD36" s="278">
        <v>10</v>
      </c>
      <c r="BE36" s="278">
        <v>8</v>
      </c>
      <c r="BF36" s="278">
        <v>10</v>
      </c>
      <c r="BG36" s="278"/>
      <c r="BH36" s="335">
        <f t="shared" si="6"/>
        <v>10</v>
      </c>
      <c r="BI36" s="275"/>
      <c r="BJ36" s="278">
        <v>8</v>
      </c>
      <c r="BK36" s="348">
        <v>7</v>
      </c>
      <c r="BL36" s="348">
        <v>7</v>
      </c>
      <c r="BM36" s="278">
        <v>8</v>
      </c>
      <c r="BN36" s="278"/>
      <c r="BO36" s="335">
        <f t="shared" si="4"/>
        <v>8</v>
      </c>
      <c r="BP36" s="275"/>
      <c r="BQ36" s="275">
        <f t="shared" si="7"/>
        <v>223</v>
      </c>
      <c r="BR36" s="281">
        <f t="shared" si="8"/>
        <v>8.26</v>
      </c>
      <c r="BS36" s="281">
        <f t="shared" si="9"/>
        <v>8.26</v>
      </c>
      <c r="BT36" s="448" t="str">
        <f t="shared" si="10"/>
        <v>Giái</v>
      </c>
    </row>
    <row r="37" spans="1:72" ht="16.5">
      <c r="A37" s="540">
        <v>31</v>
      </c>
      <c r="B37" s="526">
        <v>31</v>
      </c>
      <c r="C37" s="541" t="s">
        <v>17</v>
      </c>
      <c r="D37" s="542" t="s">
        <v>159</v>
      </c>
      <c r="E37" s="543"/>
      <c r="F37" s="544" t="s">
        <v>328</v>
      </c>
      <c r="G37" s="279">
        <v>7</v>
      </c>
      <c r="H37" s="279">
        <v>7</v>
      </c>
      <c r="I37" s="279">
        <v>8</v>
      </c>
      <c r="J37" s="279">
        <v>6</v>
      </c>
      <c r="K37" s="279"/>
      <c r="L37" s="336">
        <f t="shared" si="0"/>
        <v>6</v>
      </c>
      <c r="M37" s="528"/>
      <c r="N37" s="355">
        <v>9</v>
      </c>
      <c r="O37" s="355">
        <v>8</v>
      </c>
      <c r="P37" s="355">
        <v>9</v>
      </c>
      <c r="Q37" s="279">
        <v>9</v>
      </c>
      <c r="R37" s="279"/>
      <c r="S37" s="336">
        <f t="shared" si="5"/>
        <v>9</v>
      </c>
      <c r="T37" s="528"/>
      <c r="U37" s="279">
        <v>8</v>
      </c>
      <c r="V37" s="279">
        <v>9</v>
      </c>
      <c r="W37" s="355">
        <v>7</v>
      </c>
      <c r="X37" s="279">
        <v>9</v>
      </c>
      <c r="Y37" s="279"/>
      <c r="Z37" s="336">
        <f t="shared" si="1"/>
        <v>9</v>
      </c>
      <c r="AA37" s="528"/>
      <c r="AB37" s="528">
        <v>7</v>
      </c>
      <c r="AC37" s="528">
        <v>8</v>
      </c>
      <c r="AD37" s="528">
        <v>7</v>
      </c>
      <c r="AE37" s="528">
        <v>7</v>
      </c>
      <c r="AF37" s="528"/>
      <c r="AG37" s="336">
        <f t="shared" si="2"/>
        <v>7</v>
      </c>
      <c r="AH37" s="528"/>
      <c r="AI37" s="180"/>
      <c r="AJ37" s="235"/>
      <c r="AK37" s="526">
        <v>31</v>
      </c>
      <c r="AL37" s="527">
        <v>9</v>
      </c>
      <c r="AM37" s="528">
        <v>8</v>
      </c>
      <c r="AN37" s="279">
        <v>8</v>
      </c>
      <c r="AO37" s="355">
        <v>9</v>
      </c>
      <c r="AP37" s="279">
        <v>8</v>
      </c>
      <c r="AQ37" s="279"/>
      <c r="AR37" s="336">
        <f t="shared" si="3"/>
        <v>8</v>
      </c>
      <c r="AS37" s="528"/>
      <c r="AT37" s="279">
        <v>8</v>
      </c>
      <c r="AU37" s="279">
        <v>7</v>
      </c>
      <c r="AV37" s="355">
        <v>7</v>
      </c>
      <c r="AW37" s="355">
        <v>8</v>
      </c>
      <c r="AX37" s="279">
        <v>8</v>
      </c>
      <c r="AY37" s="279"/>
      <c r="AZ37" s="336">
        <f t="shared" si="11"/>
        <v>8</v>
      </c>
      <c r="BA37" s="528"/>
      <c r="BB37" s="279">
        <v>10</v>
      </c>
      <c r="BC37" s="279">
        <v>9</v>
      </c>
      <c r="BD37" s="279">
        <v>9</v>
      </c>
      <c r="BE37" s="279">
        <v>10</v>
      </c>
      <c r="BF37" s="279">
        <v>10</v>
      </c>
      <c r="BG37" s="279"/>
      <c r="BH37" s="336">
        <f t="shared" si="6"/>
        <v>10</v>
      </c>
      <c r="BI37" s="276"/>
      <c r="BJ37" s="279">
        <v>8</v>
      </c>
      <c r="BK37" s="355">
        <v>7</v>
      </c>
      <c r="BL37" s="355">
        <v>8</v>
      </c>
      <c r="BM37" s="529">
        <v>0</v>
      </c>
      <c r="BN37" s="279">
        <v>8</v>
      </c>
      <c r="BO37" s="336">
        <f t="shared" si="4"/>
        <v>2</v>
      </c>
      <c r="BP37" s="336">
        <f>ROUND(SUM(BK37:BL37)/3*0.3+BN37*0.7,0)</f>
        <v>7</v>
      </c>
      <c r="BQ37" s="276">
        <f>(L37*3+S37*3+Z37*3+AG37*3+AR37*4+AZ37*4+BH37*4+BP37*3)</f>
        <v>218</v>
      </c>
      <c r="BR37" s="282">
        <v>7.52</v>
      </c>
      <c r="BS37" s="282">
        <f t="shared" si="9"/>
        <v>8.07</v>
      </c>
      <c r="BT37" s="449" t="str">
        <f t="shared" si="10"/>
        <v>Giái</v>
      </c>
    </row>
    <row r="38" spans="1:73" s="12" customFormat="1" ht="16.5">
      <c r="A38" s="132"/>
      <c r="B38" s="133"/>
      <c r="C38" s="134"/>
      <c r="D38" s="514"/>
      <c r="E38" s="515"/>
      <c r="F38" s="516"/>
      <c r="G38" s="213"/>
      <c r="H38" s="213"/>
      <c r="I38" s="213"/>
      <c r="J38" s="213"/>
      <c r="K38" s="213"/>
      <c r="L38" s="135"/>
      <c r="M38" s="235"/>
      <c r="N38" s="240"/>
      <c r="O38" s="240"/>
      <c r="P38" s="240"/>
      <c r="Q38" s="213"/>
      <c r="R38" s="213"/>
      <c r="S38" s="135"/>
      <c r="T38" s="235"/>
      <c r="U38" s="213"/>
      <c r="V38" s="213"/>
      <c r="W38" s="240"/>
      <c r="X38" s="213"/>
      <c r="Y38" s="213"/>
      <c r="Z38" s="135"/>
      <c r="AA38" s="235"/>
      <c r="AB38" s="235"/>
      <c r="AC38" s="235"/>
      <c r="AD38" s="235"/>
      <c r="AE38" s="235"/>
      <c r="AF38" s="235"/>
      <c r="AG38" s="135"/>
      <c r="AH38" s="235"/>
      <c r="AI38" s="135">
        <v>1</v>
      </c>
      <c r="AJ38" s="235"/>
      <c r="AK38" s="133"/>
      <c r="AL38" s="235"/>
      <c r="AM38" s="235"/>
      <c r="AN38" s="213"/>
      <c r="AO38" s="240"/>
      <c r="AP38" s="213"/>
      <c r="AQ38" s="213"/>
      <c r="AR38" s="135"/>
      <c r="AS38" s="235"/>
      <c r="AT38" s="213"/>
      <c r="AU38" s="213"/>
      <c r="AV38" s="240"/>
      <c r="AW38" s="240"/>
      <c r="AX38" s="213"/>
      <c r="AY38" s="213"/>
      <c r="AZ38" s="135"/>
      <c r="BA38" s="235"/>
      <c r="BB38" s="213"/>
      <c r="BC38" s="213"/>
      <c r="BD38" s="213"/>
      <c r="BE38" s="213"/>
      <c r="BF38" s="213"/>
      <c r="BG38" s="213"/>
      <c r="BH38" s="135"/>
      <c r="BI38" s="517"/>
      <c r="BJ38" s="213"/>
      <c r="BK38" s="240"/>
      <c r="BL38" s="240"/>
      <c r="BM38" s="213"/>
      <c r="BN38" s="213"/>
      <c r="BO38" s="135"/>
      <c r="BP38" s="517"/>
      <c r="BQ38" s="517"/>
      <c r="BR38" s="518"/>
      <c r="BS38" s="518"/>
      <c r="BT38" s="251"/>
      <c r="BU38" s="431">
        <v>2</v>
      </c>
    </row>
    <row r="39" spans="1:73" s="12" customFormat="1" ht="16.5">
      <c r="A39" s="132"/>
      <c r="B39" s="133"/>
      <c r="C39" s="134"/>
      <c r="D39" s="514"/>
      <c r="E39" s="515"/>
      <c r="F39" s="516"/>
      <c r="G39" s="213"/>
      <c r="H39" s="213"/>
      <c r="I39" s="213"/>
      <c r="J39" s="213"/>
      <c r="K39" s="213"/>
      <c r="L39" s="135"/>
      <c r="M39" s="235"/>
      <c r="N39" s="240"/>
      <c r="O39" s="240"/>
      <c r="P39" s="240"/>
      <c r="Q39" s="213"/>
      <c r="R39" s="213"/>
      <c r="S39" s="135"/>
      <c r="T39" s="235"/>
      <c r="U39" s="213"/>
      <c r="V39" s="213"/>
      <c r="W39" s="240"/>
      <c r="X39" s="213"/>
      <c r="Y39" s="213"/>
      <c r="Z39" s="135"/>
      <c r="AA39" s="235"/>
      <c r="AB39" s="235"/>
      <c r="AC39" s="235"/>
      <c r="AD39" s="235"/>
      <c r="AE39" s="235"/>
      <c r="AF39" s="235"/>
      <c r="AG39" s="135"/>
      <c r="AH39" s="235"/>
      <c r="AI39" s="135"/>
      <c r="AJ39" s="235"/>
      <c r="AK39" s="133"/>
      <c r="AL39" s="235"/>
      <c r="AM39" s="235"/>
      <c r="AN39" s="213"/>
      <c r="AO39" s="240"/>
      <c r="AP39" s="213"/>
      <c r="AQ39" s="213"/>
      <c r="AR39" s="135"/>
      <c r="AS39" s="235"/>
      <c r="AT39" s="213"/>
      <c r="AU39" s="213"/>
      <c r="AV39" s="240"/>
      <c r="AW39" s="240"/>
      <c r="AX39" s="213"/>
      <c r="AY39" s="213"/>
      <c r="AZ39" s="135"/>
      <c r="BA39" s="235"/>
      <c r="BB39" s="213"/>
      <c r="BC39" s="213"/>
      <c r="BD39" s="213"/>
      <c r="BE39" s="213"/>
      <c r="BF39" s="213"/>
      <c r="BG39" s="213"/>
      <c r="BH39" s="135"/>
      <c r="BI39" s="517"/>
      <c r="BJ39" s="213"/>
      <c r="BK39" s="240"/>
      <c r="BL39" s="240"/>
      <c r="BM39" s="213"/>
      <c r="BN39" s="213"/>
      <c r="BO39" s="135"/>
      <c r="BP39" s="517"/>
      <c r="BQ39" s="517"/>
      <c r="BR39" s="518"/>
      <c r="BS39" s="518"/>
      <c r="BT39" s="251"/>
      <c r="BU39" s="431"/>
    </row>
    <row r="40" spans="2:37" ht="19.5">
      <c r="B40" s="1"/>
      <c r="C40" s="587" t="s">
        <v>0</v>
      </c>
      <c r="D40" s="588"/>
      <c r="E40" s="588"/>
      <c r="F40" s="588"/>
      <c r="G40" s="588"/>
      <c r="J40" s="589" t="s">
        <v>179</v>
      </c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AK40" s="1"/>
    </row>
    <row r="41" spans="2:37" ht="15.75">
      <c r="B41" s="1"/>
      <c r="C41" s="588" t="s">
        <v>502</v>
      </c>
      <c r="D41" s="588"/>
      <c r="E41" s="588"/>
      <c r="F41" s="79"/>
      <c r="J41" s="588" t="s">
        <v>273</v>
      </c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AK41" s="1"/>
    </row>
    <row r="42" spans="1:72" s="12" customFormat="1" ht="16.5">
      <c r="A42" s="132"/>
      <c r="B42" s="133"/>
      <c r="C42" s="134"/>
      <c r="D42" s="514"/>
      <c r="E42" s="515"/>
      <c r="F42" s="516"/>
      <c r="G42" s="213"/>
      <c r="H42" s="213"/>
      <c r="I42" s="213"/>
      <c r="J42" s="213"/>
      <c r="K42" s="213"/>
      <c r="L42" s="135"/>
      <c r="M42" s="235"/>
      <c r="N42" s="240"/>
      <c r="O42" s="240"/>
      <c r="P42" s="240"/>
      <c r="Q42" s="213"/>
      <c r="R42" s="213"/>
      <c r="S42" s="135"/>
      <c r="T42" s="235"/>
      <c r="U42" s="213"/>
      <c r="V42" s="213"/>
      <c r="W42" s="240"/>
      <c r="X42" s="213"/>
      <c r="Y42" s="213"/>
      <c r="Z42" s="135"/>
      <c r="AA42" s="235"/>
      <c r="AB42" s="235"/>
      <c r="AC42" s="235"/>
      <c r="AD42" s="235"/>
      <c r="AE42" s="235"/>
      <c r="AF42" s="235"/>
      <c r="AG42" s="135"/>
      <c r="AH42" s="235"/>
      <c r="AI42" s="235"/>
      <c r="AJ42" s="235"/>
      <c r="AK42" s="133"/>
      <c r="AL42" s="235"/>
      <c r="AM42" s="235"/>
      <c r="AN42" s="213"/>
      <c r="AO42" s="240"/>
      <c r="AP42" s="213"/>
      <c r="AQ42" s="213"/>
      <c r="AR42" s="135"/>
      <c r="AS42" s="235"/>
      <c r="AT42" s="213"/>
      <c r="AU42" s="213"/>
      <c r="AV42" s="240"/>
      <c r="AW42" s="240"/>
      <c r="AX42" s="213"/>
      <c r="AY42" s="213"/>
      <c r="AZ42" s="135"/>
      <c r="BA42" s="235"/>
      <c r="BB42" s="213"/>
      <c r="BC42" s="213"/>
      <c r="BD42" s="213"/>
      <c r="BE42" s="213"/>
      <c r="BF42" s="213"/>
      <c r="BG42" s="213"/>
      <c r="BH42" s="135"/>
      <c r="BI42" s="517"/>
      <c r="BJ42" s="213"/>
      <c r="BK42" s="240"/>
      <c r="BL42" s="240"/>
      <c r="BM42" s="213"/>
      <c r="BN42" s="213"/>
      <c r="BO42" s="135"/>
      <c r="BP42" s="517"/>
      <c r="BQ42" s="517"/>
      <c r="BR42" s="518"/>
      <c r="BS42" s="518"/>
      <c r="BT42" s="251"/>
    </row>
    <row r="43" spans="1:72" ht="15" customHeight="1">
      <c r="A43" s="582" t="s">
        <v>2</v>
      </c>
      <c r="B43" s="582" t="s">
        <v>52</v>
      </c>
      <c r="C43" s="582" t="s">
        <v>53</v>
      </c>
      <c r="D43" s="582" t="s">
        <v>5</v>
      </c>
      <c r="E43" s="2"/>
      <c r="F43" s="582" t="s">
        <v>6</v>
      </c>
      <c r="G43" s="604" t="s">
        <v>446</v>
      </c>
      <c r="H43" s="605"/>
      <c r="I43" s="605"/>
      <c r="J43" s="605"/>
      <c r="K43" s="605"/>
      <c r="L43" s="605"/>
      <c r="M43" s="606"/>
      <c r="N43" s="672" t="s">
        <v>447</v>
      </c>
      <c r="O43" s="672"/>
      <c r="P43" s="672"/>
      <c r="Q43" s="672"/>
      <c r="R43" s="672"/>
      <c r="S43" s="672"/>
      <c r="T43" s="673"/>
      <c r="U43" s="605" t="s">
        <v>452</v>
      </c>
      <c r="V43" s="605"/>
      <c r="W43" s="605"/>
      <c r="X43" s="605"/>
      <c r="Y43" s="605"/>
      <c r="Z43" s="605"/>
      <c r="AA43" s="606"/>
      <c r="AB43" s="605" t="s">
        <v>453</v>
      </c>
      <c r="AC43" s="605"/>
      <c r="AD43" s="605"/>
      <c r="AE43" s="605"/>
      <c r="AF43" s="605"/>
      <c r="AG43" s="605"/>
      <c r="AH43" s="605"/>
      <c r="AI43" s="513"/>
      <c r="AJ43" s="512"/>
      <c r="AK43" s="582" t="s">
        <v>52</v>
      </c>
      <c r="AL43" s="604" t="s">
        <v>448</v>
      </c>
      <c r="AM43" s="605"/>
      <c r="AN43" s="605"/>
      <c r="AO43" s="605"/>
      <c r="AP43" s="605"/>
      <c r="AQ43" s="605"/>
      <c r="AR43" s="605"/>
      <c r="AS43" s="606"/>
      <c r="AT43" s="674" t="s">
        <v>451</v>
      </c>
      <c r="AU43" s="672"/>
      <c r="AV43" s="672"/>
      <c r="AW43" s="672"/>
      <c r="AX43" s="672"/>
      <c r="AY43" s="672"/>
      <c r="AZ43" s="672"/>
      <c r="BA43" s="673"/>
      <c r="BB43" s="604" t="s">
        <v>450</v>
      </c>
      <c r="BC43" s="605"/>
      <c r="BD43" s="605"/>
      <c r="BE43" s="605"/>
      <c r="BF43" s="605"/>
      <c r="BG43" s="605"/>
      <c r="BH43" s="605"/>
      <c r="BI43" s="606"/>
      <c r="BJ43" s="604" t="s">
        <v>449</v>
      </c>
      <c r="BK43" s="605"/>
      <c r="BL43" s="605"/>
      <c r="BM43" s="605"/>
      <c r="BN43" s="605"/>
      <c r="BO43" s="605"/>
      <c r="BP43" s="606"/>
      <c r="BQ43" s="555" t="s">
        <v>283</v>
      </c>
      <c r="BR43" s="625" t="s">
        <v>54</v>
      </c>
      <c r="BS43" s="625"/>
      <c r="BT43" s="582" t="s">
        <v>55</v>
      </c>
    </row>
    <row r="44" spans="1:72" ht="21.75" customHeight="1">
      <c r="A44" s="583"/>
      <c r="B44" s="583"/>
      <c r="C44" s="583"/>
      <c r="D44" s="583"/>
      <c r="E44" s="5" t="s">
        <v>6</v>
      </c>
      <c r="F44" s="583"/>
      <c r="G44" s="557" t="s">
        <v>47</v>
      </c>
      <c r="H44" s="559"/>
      <c r="I44" s="559"/>
      <c r="J44" s="571" t="s">
        <v>48</v>
      </c>
      <c r="K44" s="572"/>
      <c r="L44" s="571" t="s">
        <v>49</v>
      </c>
      <c r="M44" s="572"/>
      <c r="N44" s="559" t="s">
        <v>47</v>
      </c>
      <c r="O44" s="559"/>
      <c r="P44" s="559"/>
      <c r="Q44" s="571" t="s">
        <v>48</v>
      </c>
      <c r="R44" s="572"/>
      <c r="S44" s="571" t="s">
        <v>49</v>
      </c>
      <c r="T44" s="572"/>
      <c r="U44" s="559" t="s">
        <v>47</v>
      </c>
      <c r="V44" s="559"/>
      <c r="W44" s="559"/>
      <c r="X44" s="571" t="s">
        <v>48</v>
      </c>
      <c r="Y44" s="572"/>
      <c r="Z44" s="571" t="s">
        <v>49</v>
      </c>
      <c r="AA44" s="572"/>
      <c r="AB44" s="559" t="s">
        <v>47</v>
      </c>
      <c r="AC44" s="559"/>
      <c r="AD44" s="559"/>
      <c r="AE44" s="571" t="s">
        <v>48</v>
      </c>
      <c r="AF44" s="572"/>
      <c r="AG44" s="571" t="s">
        <v>49</v>
      </c>
      <c r="AH44" s="573"/>
      <c r="AI44" s="178"/>
      <c r="AJ44" s="233"/>
      <c r="AK44" s="583"/>
      <c r="AL44" s="125"/>
      <c r="AM44" s="125"/>
      <c r="AN44" s="559" t="s">
        <v>47</v>
      </c>
      <c r="AO44" s="559"/>
      <c r="AP44" s="571" t="s">
        <v>48</v>
      </c>
      <c r="AQ44" s="572"/>
      <c r="AR44" s="571" t="s">
        <v>49</v>
      </c>
      <c r="AS44" s="572"/>
      <c r="AT44" s="571" t="s">
        <v>47</v>
      </c>
      <c r="AU44" s="573"/>
      <c r="AV44" s="573"/>
      <c r="AW44" s="573"/>
      <c r="AX44" s="571" t="s">
        <v>48</v>
      </c>
      <c r="AY44" s="572"/>
      <c r="AZ44" s="571" t="s">
        <v>49</v>
      </c>
      <c r="BA44" s="572"/>
      <c r="BB44" s="571" t="s">
        <v>47</v>
      </c>
      <c r="BC44" s="573"/>
      <c r="BD44" s="573"/>
      <c r="BE44" s="573"/>
      <c r="BF44" s="571" t="s">
        <v>48</v>
      </c>
      <c r="BG44" s="572"/>
      <c r="BH44" s="571" t="s">
        <v>49</v>
      </c>
      <c r="BI44" s="572"/>
      <c r="BJ44" s="571" t="s">
        <v>47</v>
      </c>
      <c r="BK44" s="573"/>
      <c r="BL44" s="573"/>
      <c r="BM44" s="571" t="s">
        <v>48</v>
      </c>
      <c r="BN44" s="572"/>
      <c r="BO44" s="571" t="s">
        <v>49</v>
      </c>
      <c r="BP44" s="572"/>
      <c r="BQ44" s="670"/>
      <c r="BR44" s="627"/>
      <c r="BS44" s="627"/>
      <c r="BT44" s="583"/>
    </row>
    <row r="45" spans="1:72" ht="15">
      <c r="A45" s="592"/>
      <c r="B45" s="592"/>
      <c r="C45" s="592"/>
      <c r="D45" s="592"/>
      <c r="E45" s="6"/>
      <c r="F45" s="592"/>
      <c r="G45" s="53" t="s">
        <v>44</v>
      </c>
      <c r="H45" s="54" t="s">
        <v>45</v>
      </c>
      <c r="I45" s="53" t="s">
        <v>46</v>
      </c>
      <c r="J45" s="53" t="s">
        <v>44</v>
      </c>
      <c r="K45" s="54" t="s">
        <v>45</v>
      </c>
      <c r="L45" s="53" t="s">
        <v>44</v>
      </c>
      <c r="M45" s="54" t="s">
        <v>45</v>
      </c>
      <c r="N45" s="54" t="s">
        <v>44</v>
      </c>
      <c r="O45" s="54" t="s">
        <v>45</v>
      </c>
      <c r="P45" s="53" t="s">
        <v>46</v>
      </c>
      <c r="Q45" s="53" t="s">
        <v>44</v>
      </c>
      <c r="R45" s="54" t="s">
        <v>45</v>
      </c>
      <c r="S45" s="53" t="s">
        <v>44</v>
      </c>
      <c r="T45" s="54" t="s">
        <v>45</v>
      </c>
      <c r="U45" s="54" t="s">
        <v>44</v>
      </c>
      <c r="V45" s="53" t="s">
        <v>45</v>
      </c>
      <c r="W45" s="53" t="s">
        <v>46</v>
      </c>
      <c r="X45" s="53" t="s">
        <v>44</v>
      </c>
      <c r="Y45" s="54" t="s">
        <v>45</v>
      </c>
      <c r="Z45" s="53" t="s">
        <v>44</v>
      </c>
      <c r="AA45" s="54" t="s">
        <v>45</v>
      </c>
      <c r="AB45" s="54" t="s">
        <v>44</v>
      </c>
      <c r="AC45" s="53" t="s">
        <v>45</v>
      </c>
      <c r="AD45" s="53" t="s">
        <v>46</v>
      </c>
      <c r="AE45" s="53" t="s">
        <v>44</v>
      </c>
      <c r="AF45" s="54" t="s">
        <v>45</v>
      </c>
      <c r="AG45" s="53" t="s">
        <v>44</v>
      </c>
      <c r="AH45" s="229" t="s">
        <v>45</v>
      </c>
      <c r="AI45" s="237"/>
      <c r="AJ45" s="234"/>
      <c r="AK45" s="592"/>
      <c r="AL45" s="172" t="s">
        <v>44</v>
      </c>
      <c r="AM45" s="54" t="s">
        <v>45</v>
      </c>
      <c r="AN45" s="53" t="s">
        <v>46</v>
      </c>
      <c r="AO45" s="54" t="s">
        <v>51</v>
      </c>
      <c r="AP45" s="53" t="s">
        <v>44</v>
      </c>
      <c r="AQ45" s="54" t="s">
        <v>45</v>
      </c>
      <c r="AR45" s="53" t="s">
        <v>44</v>
      </c>
      <c r="AS45" s="54" t="s">
        <v>45</v>
      </c>
      <c r="AT45" s="53" t="s">
        <v>44</v>
      </c>
      <c r="AU45" s="54" t="s">
        <v>45</v>
      </c>
      <c r="AV45" s="53" t="s">
        <v>46</v>
      </c>
      <c r="AW45" s="54" t="s">
        <v>51</v>
      </c>
      <c r="AX45" s="53" t="s">
        <v>44</v>
      </c>
      <c r="AY45" s="54" t="s">
        <v>45</v>
      </c>
      <c r="AZ45" s="53" t="s">
        <v>44</v>
      </c>
      <c r="BA45" s="54" t="s">
        <v>45</v>
      </c>
      <c r="BB45" s="53" t="s">
        <v>44</v>
      </c>
      <c r="BC45" s="54" t="s">
        <v>45</v>
      </c>
      <c r="BD45" s="53" t="s">
        <v>46</v>
      </c>
      <c r="BE45" s="54" t="s">
        <v>51</v>
      </c>
      <c r="BF45" s="53" t="s">
        <v>44</v>
      </c>
      <c r="BG45" s="54" t="s">
        <v>45</v>
      </c>
      <c r="BH45" s="53" t="s">
        <v>44</v>
      </c>
      <c r="BI45" s="54" t="s">
        <v>45</v>
      </c>
      <c r="BJ45" s="53" t="s">
        <v>44</v>
      </c>
      <c r="BK45" s="54" t="s">
        <v>45</v>
      </c>
      <c r="BL45" s="53" t="s">
        <v>46</v>
      </c>
      <c r="BM45" s="53" t="s">
        <v>44</v>
      </c>
      <c r="BN45" s="54" t="s">
        <v>45</v>
      </c>
      <c r="BO45" s="53" t="s">
        <v>44</v>
      </c>
      <c r="BP45" s="54" t="s">
        <v>45</v>
      </c>
      <c r="BQ45" s="671"/>
      <c r="BR45" s="53" t="s">
        <v>44</v>
      </c>
      <c r="BS45" s="54" t="s">
        <v>45</v>
      </c>
      <c r="BT45" s="592"/>
    </row>
    <row r="46" spans="1:72" ht="15.75">
      <c r="A46" s="530">
        <v>32</v>
      </c>
      <c r="B46" s="520">
        <v>32</v>
      </c>
      <c r="C46" s="531" t="s">
        <v>40</v>
      </c>
      <c r="D46" s="545" t="s">
        <v>15</v>
      </c>
      <c r="E46" s="533"/>
      <c r="F46" s="534" t="s">
        <v>329</v>
      </c>
      <c r="G46" s="277">
        <v>7</v>
      </c>
      <c r="H46" s="277">
        <v>7</v>
      </c>
      <c r="I46" s="277">
        <v>7</v>
      </c>
      <c r="J46" s="277">
        <v>8</v>
      </c>
      <c r="K46" s="277"/>
      <c r="L46" s="334">
        <f aca="true" t="shared" si="12" ref="L46:L66">ROUND(SUM(G46:I46)/3*0.3+J46*0.7,0)</f>
        <v>8</v>
      </c>
      <c r="M46" s="340"/>
      <c r="N46" s="341">
        <v>9</v>
      </c>
      <c r="O46" s="341">
        <v>8</v>
      </c>
      <c r="P46" s="341">
        <v>9</v>
      </c>
      <c r="Q46" s="277">
        <v>8</v>
      </c>
      <c r="R46" s="277"/>
      <c r="S46" s="334">
        <f t="shared" si="5"/>
        <v>8</v>
      </c>
      <c r="T46" s="340"/>
      <c r="U46" s="277">
        <v>6</v>
      </c>
      <c r="V46" s="277">
        <v>8</v>
      </c>
      <c r="W46" s="341">
        <v>7</v>
      </c>
      <c r="X46" s="277">
        <v>8</v>
      </c>
      <c r="Y46" s="277"/>
      <c r="Z46" s="334">
        <f aca="true" t="shared" si="13" ref="Z46:Z66">ROUND(SUM(U46:W46)/3*0.3+X46*0.7,0)</f>
        <v>8</v>
      </c>
      <c r="AA46" s="340"/>
      <c r="AB46" s="340">
        <v>7</v>
      </c>
      <c r="AC46" s="340">
        <v>8</v>
      </c>
      <c r="AD46" s="340">
        <v>7</v>
      </c>
      <c r="AE46" s="340">
        <v>8</v>
      </c>
      <c r="AF46" s="340"/>
      <c r="AG46" s="334">
        <f aca="true" t="shared" si="14" ref="AG46:AG66">ROUND(SUM(AB46:AD46)/3*0.3+AE46*0.7,0)</f>
        <v>8</v>
      </c>
      <c r="AH46" s="340"/>
      <c r="AI46" s="180"/>
      <c r="AJ46" s="235"/>
      <c r="AK46" s="520">
        <v>32</v>
      </c>
      <c r="AL46" s="521">
        <v>9</v>
      </c>
      <c r="AM46" s="340">
        <v>10</v>
      </c>
      <c r="AN46" s="277">
        <v>9</v>
      </c>
      <c r="AO46" s="341">
        <v>9</v>
      </c>
      <c r="AP46" s="277">
        <v>9</v>
      </c>
      <c r="AQ46" s="277"/>
      <c r="AR46" s="334">
        <f aca="true" t="shared" si="15" ref="AR46:AR66">ROUND(SUM(AL46:AO46)/4*0.3+AP46*0.7,0)</f>
        <v>9</v>
      </c>
      <c r="AS46" s="340"/>
      <c r="AT46" s="277">
        <v>7</v>
      </c>
      <c r="AU46" s="277">
        <v>6</v>
      </c>
      <c r="AV46" s="341">
        <v>7</v>
      </c>
      <c r="AW46" s="341">
        <v>8</v>
      </c>
      <c r="AX46" s="277">
        <v>8</v>
      </c>
      <c r="AY46" s="277"/>
      <c r="AZ46" s="334">
        <f t="shared" si="11"/>
        <v>8</v>
      </c>
      <c r="BA46" s="340"/>
      <c r="BB46" s="277">
        <v>10</v>
      </c>
      <c r="BC46" s="277">
        <v>9</v>
      </c>
      <c r="BD46" s="277">
        <v>10</v>
      </c>
      <c r="BE46" s="277">
        <v>10</v>
      </c>
      <c r="BF46" s="277">
        <v>10</v>
      </c>
      <c r="BG46" s="277"/>
      <c r="BH46" s="334">
        <f t="shared" si="6"/>
        <v>10</v>
      </c>
      <c r="BI46" s="274"/>
      <c r="BJ46" s="277">
        <v>7</v>
      </c>
      <c r="BK46" s="341">
        <v>7</v>
      </c>
      <c r="BL46" s="341">
        <v>7</v>
      </c>
      <c r="BM46" s="277">
        <v>8</v>
      </c>
      <c r="BN46" s="277"/>
      <c r="BO46" s="334">
        <f aca="true" t="shared" si="16" ref="BO46:BO66">ROUND(SUM(BJ46:BL46)/3*0.3+BM46*0.7,0)</f>
        <v>8</v>
      </c>
      <c r="BP46" s="274"/>
      <c r="BQ46" s="274">
        <f t="shared" si="7"/>
        <v>228</v>
      </c>
      <c r="BR46" s="280">
        <f t="shared" si="8"/>
        <v>8.44</v>
      </c>
      <c r="BS46" s="280">
        <f t="shared" si="9"/>
        <v>8.44</v>
      </c>
      <c r="BT46" s="522" t="str">
        <f t="shared" si="10"/>
        <v>Giái</v>
      </c>
    </row>
    <row r="47" spans="1:72" ht="15.75">
      <c r="A47" s="535">
        <v>33</v>
      </c>
      <c r="B47" s="523">
        <v>33</v>
      </c>
      <c r="C47" s="536" t="s">
        <v>30</v>
      </c>
      <c r="D47" s="537" t="s">
        <v>31</v>
      </c>
      <c r="E47" s="538"/>
      <c r="F47" s="539" t="s">
        <v>330</v>
      </c>
      <c r="G47" s="278">
        <v>7</v>
      </c>
      <c r="H47" s="278">
        <v>7</v>
      </c>
      <c r="I47" s="278">
        <v>8</v>
      </c>
      <c r="J47" s="278">
        <v>7</v>
      </c>
      <c r="K47" s="278"/>
      <c r="L47" s="335">
        <f t="shared" si="12"/>
        <v>7</v>
      </c>
      <c r="M47" s="347"/>
      <c r="N47" s="348">
        <v>8</v>
      </c>
      <c r="O47" s="348">
        <v>8</v>
      </c>
      <c r="P47" s="348">
        <v>8</v>
      </c>
      <c r="Q47" s="278">
        <v>8</v>
      </c>
      <c r="R47" s="278"/>
      <c r="S47" s="335">
        <f t="shared" si="5"/>
        <v>8</v>
      </c>
      <c r="T47" s="347"/>
      <c r="U47" s="278">
        <v>7</v>
      </c>
      <c r="V47" s="278">
        <v>7</v>
      </c>
      <c r="W47" s="348">
        <v>8</v>
      </c>
      <c r="X47" s="278">
        <v>8</v>
      </c>
      <c r="Y47" s="278"/>
      <c r="Z47" s="335">
        <f t="shared" si="13"/>
        <v>8</v>
      </c>
      <c r="AA47" s="347"/>
      <c r="AB47" s="347">
        <v>8</v>
      </c>
      <c r="AC47" s="347">
        <v>7</v>
      </c>
      <c r="AD47" s="347">
        <v>7</v>
      </c>
      <c r="AE47" s="347">
        <v>7</v>
      </c>
      <c r="AF47" s="347"/>
      <c r="AG47" s="335">
        <f t="shared" si="14"/>
        <v>7</v>
      </c>
      <c r="AH47" s="347"/>
      <c r="AI47" s="180"/>
      <c r="AJ47" s="235"/>
      <c r="AK47" s="523">
        <v>33</v>
      </c>
      <c r="AL47" s="524">
        <v>10</v>
      </c>
      <c r="AM47" s="347">
        <v>9</v>
      </c>
      <c r="AN47" s="278">
        <v>8</v>
      </c>
      <c r="AO47" s="348">
        <v>9</v>
      </c>
      <c r="AP47" s="278">
        <v>9</v>
      </c>
      <c r="AQ47" s="278"/>
      <c r="AR47" s="335">
        <f t="shared" si="15"/>
        <v>9</v>
      </c>
      <c r="AS47" s="347"/>
      <c r="AT47" s="278">
        <v>7</v>
      </c>
      <c r="AU47" s="278">
        <v>7</v>
      </c>
      <c r="AV47" s="348">
        <v>6</v>
      </c>
      <c r="AW47" s="348">
        <v>8</v>
      </c>
      <c r="AX47" s="278">
        <v>7</v>
      </c>
      <c r="AY47" s="278"/>
      <c r="AZ47" s="335">
        <f t="shared" si="11"/>
        <v>7</v>
      </c>
      <c r="BA47" s="347"/>
      <c r="BB47" s="278">
        <v>10</v>
      </c>
      <c r="BC47" s="278">
        <v>9</v>
      </c>
      <c r="BD47" s="278">
        <v>10</v>
      </c>
      <c r="BE47" s="278">
        <v>8</v>
      </c>
      <c r="BF47" s="278">
        <v>7</v>
      </c>
      <c r="BG47" s="278"/>
      <c r="BH47" s="335">
        <f t="shared" si="6"/>
        <v>8</v>
      </c>
      <c r="BI47" s="275"/>
      <c r="BJ47" s="278">
        <v>8</v>
      </c>
      <c r="BK47" s="348">
        <v>9</v>
      </c>
      <c r="BL47" s="348">
        <v>7</v>
      </c>
      <c r="BM47" s="278">
        <v>8</v>
      </c>
      <c r="BN47" s="278"/>
      <c r="BO47" s="335">
        <f t="shared" si="16"/>
        <v>8</v>
      </c>
      <c r="BP47" s="275"/>
      <c r="BQ47" s="275">
        <f t="shared" si="7"/>
        <v>210</v>
      </c>
      <c r="BR47" s="281">
        <f t="shared" si="8"/>
        <v>7.78</v>
      </c>
      <c r="BS47" s="281">
        <f t="shared" si="9"/>
        <v>7.78</v>
      </c>
      <c r="BT47" s="448" t="str">
        <f t="shared" si="10"/>
        <v>Kh¸</v>
      </c>
    </row>
    <row r="48" spans="1:72" ht="15.75">
      <c r="A48" s="535">
        <v>34</v>
      </c>
      <c r="B48" s="523">
        <v>34</v>
      </c>
      <c r="C48" s="536" t="s">
        <v>90</v>
      </c>
      <c r="D48" s="537" t="s">
        <v>91</v>
      </c>
      <c r="E48" s="538"/>
      <c r="F48" s="539" t="s">
        <v>331</v>
      </c>
      <c r="G48" s="278">
        <v>7</v>
      </c>
      <c r="H48" s="278">
        <v>7</v>
      </c>
      <c r="I48" s="278">
        <v>8</v>
      </c>
      <c r="J48" s="278">
        <v>7</v>
      </c>
      <c r="K48" s="278"/>
      <c r="L48" s="335">
        <f t="shared" si="12"/>
        <v>7</v>
      </c>
      <c r="M48" s="347"/>
      <c r="N48" s="348">
        <v>8</v>
      </c>
      <c r="O48" s="348">
        <v>8</v>
      </c>
      <c r="P48" s="348">
        <v>9</v>
      </c>
      <c r="Q48" s="278">
        <v>9</v>
      </c>
      <c r="R48" s="278"/>
      <c r="S48" s="335">
        <f t="shared" si="5"/>
        <v>9</v>
      </c>
      <c r="T48" s="347"/>
      <c r="U48" s="278">
        <v>7</v>
      </c>
      <c r="V48" s="278">
        <v>8</v>
      </c>
      <c r="W48" s="348">
        <v>8</v>
      </c>
      <c r="X48" s="278">
        <v>8</v>
      </c>
      <c r="Y48" s="278"/>
      <c r="Z48" s="335">
        <f t="shared" si="13"/>
        <v>8</v>
      </c>
      <c r="AA48" s="347"/>
      <c r="AB48" s="347">
        <v>7</v>
      </c>
      <c r="AC48" s="347">
        <v>8</v>
      </c>
      <c r="AD48" s="347">
        <v>7</v>
      </c>
      <c r="AE48" s="347">
        <v>8</v>
      </c>
      <c r="AF48" s="347"/>
      <c r="AG48" s="335">
        <f t="shared" si="14"/>
        <v>8</v>
      </c>
      <c r="AH48" s="347"/>
      <c r="AI48" s="180"/>
      <c r="AJ48" s="235"/>
      <c r="AK48" s="523">
        <v>34</v>
      </c>
      <c r="AL48" s="524">
        <v>9</v>
      </c>
      <c r="AM48" s="347">
        <v>8</v>
      </c>
      <c r="AN48" s="278">
        <v>8</v>
      </c>
      <c r="AO48" s="348">
        <v>9</v>
      </c>
      <c r="AP48" s="278">
        <v>9</v>
      </c>
      <c r="AQ48" s="278"/>
      <c r="AR48" s="335">
        <f t="shared" si="15"/>
        <v>9</v>
      </c>
      <c r="AS48" s="347"/>
      <c r="AT48" s="278">
        <v>7</v>
      </c>
      <c r="AU48" s="278">
        <v>7</v>
      </c>
      <c r="AV48" s="348">
        <v>7</v>
      </c>
      <c r="AW48" s="348">
        <v>7</v>
      </c>
      <c r="AX48" s="278">
        <v>7</v>
      </c>
      <c r="AY48" s="278"/>
      <c r="AZ48" s="335">
        <f t="shared" si="11"/>
        <v>7</v>
      </c>
      <c r="BA48" s="347"/>
      <c r="BB48" s="278">
        <v>10</v>
      </c>
      <c r="BC48" s="278">
        <v>9</v>
      </c>
      <c r="BD48" s="278">
        <v>8</v>
      </c>
      <c r="BE48" s="278">
        <v>10</v>
      </c>
      <c r="BF48" s="278">
        <v>9</v>
      </c>
      <c r="BG48" s="278"/>
      <c r="BH48" s="335">
        <f t="shared" si="6"/>
        <v>9</v>
      </c>
      <c r="BI48" s="275"/>
      <c r="BJ48" s="278">
        <v>8</v>
      </c>
      <c r="BK48" s="348">
        <v>8</v>
      </c>
      <c r="BL48" s="348">
        <v>8</v>
      </c>
      <c r="BM48" s="278">
        <v>8</v>
      </c>
      <c r="BN48" s="278"/>
      <c r="BO48" s="335">
        <f t="shared" si="16"/>
        <v>8</v>
      </c>
      <c r="BP48" s="275"/>
      <c r="BQ48" s="275">
        <f t="shared" si="7"/>
        <v>220</v>
      </c>
      <c r="BR48" s="281">
        <f t="shared" si="8"/>
        <v>8.15</v>
      </c>
      <c r="BS48" s="281">
        <f t="shared" si="9"/>
        <v>8.15</v>
      </c>
      <c r="BT48" s="448" t="str">
        <f t="shared" si="10"/>
        <v>Giái</v>
      </c>
    </row>
    <row r="49" spans="1:72" ht="15.75">
      <c r="A49" s="535">
        <v>35</v>
      </c>
      <c r="B49" s="523">
        <v>35</v>
      </c>
      <c r="C49" s="536" t="s">
        <v>92</v>
      </c>
      <c r="D49" s="537" t="s">
        <v>32</v>
      </c>
      <c r="E49" s="538"/>
      <c r="F49" s="539" t="s">
        <v>332</v>
      </c>
      <c r="G49" s="278">
        <v>7</v>
      </c>
      <c r="H49" s="278">
        <v>7</v>
      </c>
      <c r="I49" s="278">
        <v>9</v>
      </c>
      <c r="J49" s="278">
        <v>7</v>
      </c>
      <c r="K49" s="278"/>
      <c r="L49" s="335">
        <f t="shared" si="12"/>
        <v>7</v>
      </c>
      <c r="M49" s="347"/>
      <c r="N49" s="348">
        <v>8</v>
      </c>
      <c r="O49" s="348">
        <v>8</v>
      </c>
      <c r="P49" s="348">
        <v>9</v>
      </c>
      <c r="Q49" s="278">
        <v>9</v>
      </c>
      <c r="R49" s="278"/>
      <c r="S49" s="335">
        <f t="shared" si="5"/>
        <v>9</v>
      </c>
      <c r="T49" s="347"/>
      <c r="U49" s="278">
        <v>8</v>
      </c>
      <c r="V49" s="278">
        <v>9</v>
      </c>
      <c r="W49" s="348">
        <v>9</v>
      </c>
      <c r="X49" s="278">
        <v>8</v>
      </c>
      <c r="Y49" s="278"/>
      <c r="Z49" s="335">
        <f t="shared" si="13"/>
        <v>8</v>
      </c>
      <c r="AA49" s="347"/>
      <c r="AB49" s="347">
        <v>7</v>
      </c>
      <c r="AC49" s="347">
        <v>8</v>
      </c>
      <c r="AD49" s="347">
        <v>7</v>
      </c>
      <c r="AE49" s="347">
        <v>8</v>
      </c>
      <c r="AF49" s="347"/>
      <c r="AG49" s="335">
        <f t="shared" si="14"/>
        <v>8</v>
      </c>
      <c r="AH49" s="347"/>
      <c r="AI49" s="180"/>
      <c r="AJ49" s="235"/>
      <c r="AK49" s="523">
        <v>35</v>
      </c>
      <c r="AL49" s="524">
        <v>9</v>
      </c>
      <c r="AM49" s="347">
        <v>8</v>
      </c>
      <c r="AN49" s="278">
        <v>8</v>
      </c>
      <c r="AO49" s="348">
        <v>9</v>
      </c>
      <c r="AP49" s="278">
        <v>8</v>
      </c>
      <c r="AQ49" s="278"/>
      <c r="AR49" s="335">
        <f t="shared" si="15"/>
        <v>8</v>
      </c>
      <c r="AS49" s="347"/>
      <c r="AT49" s="278">
        <v>7</v>
      </c>
      <c r="AU49" s="278">
        <v>7</v>
      </c>
      <c r="AV49" s="348">
        <v>8</v>
      </c>
      <c r="AW49" s="348">
        <v>6</v>
      </c>
      <c r="AX49" s="278">
        <v>7</v>
      </c>
      <c r="AY49" s="278"/>
      <c r="AZ49" s="335">
        <f t="shared" si="11"/>
        <v>7</v>
      </c>
      <c r="BA49" s="347"/>
      <c r="BB49" s="278">
        <v>10</v>
      </c>
      <c r="BC49" s="278">
        <v>10</v>
      </c>
      <c r="BD49" s="278">
        <v>9</v>
      </c>
      <c r="BE49" s="278">
        <v>10</v>
      </c>
      <c r="BF49" s="278">
        <v>10</v>
      </c>
      <c r="BG49" s="278"/>
      <c r="BH49" s="335">
        <f t="shared" si="6"/>
        <v>10</v>
      </c>
      <c r="BI49" s="275"/>
      <c r="BJ49" s="278">
        <v>8</v>
      </c>
      <c r="BK49" s="348">
        <v>8</v>
      </c>
      <c r="BL49" s="348">
        <v>7</v>
      </c>
      <c r="BM49" s="278">
        <v>8</v>
      </c>
      <c r="BN49" s="278"/>
      <c r="BO49" s="335">
        <f t="shared" si="16"/>
        <v>8</v>
      </c>
      <c r="BP49" s="275"/>
      <c r="BQ49" s="275">
        <f t="shared" si="7"/>
        <v>220</v>
      </c>
      <c r="BR49" s="281">
        <f t="shared" si="8"/>
        <v>8.15</v>
      </c>
      <c r="BS49" s="281">
        <f t="shared" si="9"/>
        <v>8.15</v>
      </c>
      <c r="BT49" s="448" t="str">
        <f t="shared" si="10"/>
        <v>Giái</v>
      </c>
    </row>
    <row r="50" spans="1:72" ht="15.75">
      <c r="A50" s="535">
        <v>36</v>
      </c>
      <c r="B50" s="523">
        <v>36</v>
      </c>
      <c r="C50" s="536" t="s">
        <v>14</v>
      </c>
      <c r="D50" s="537" t="s">
        <v>93</v>
      </c>
      <c r="E50" s="538"/>
      <c r="F50" s="539" t="s">
        <v>333</v>
      </c>
      <c r="G50" s="278">
        <v>8</v>
      </c>
      <c r="H50" s="278">
        <v>7</v>
      </c>
      <c r="I50" s="278">
        <v>9</v>
      </c>
      <c r="J50" s="278">
        <v>6</v>
      </c>
      <c r="K50" s="278"/>
      <c r="L50" s="335">
        <f t="shared" si="12"/>
        <v>7</v>
      </c>
      <c r="M50" s="347"/>
      <c r="N50" s="348">
        <v>8</v>
      </c>
      <c r="O50" s="348">
        <v>8</v>
      </c>
      <c r="P50" s="348">
        <v>8</v>
      </c>
      <c r="Q50" s="278">
        <v>8</v>
      </c>
      <c r="R50" s="278"/>
      <c r="S50" s="335">
        <f t="shared" si="5"/>
        <v>8</v>
      </c>
      <c r="T50" s="347"/>
      <c r="U50" s="278">
        <v>8</v>
      </c>
      <c r="V50" s="278">
        <v>9</v>
      </c>
      <c r="W50" s="348">
        <v>9</v>
      </c>
      <c r="X50" s="278">
        <v>8</v>
      </c>
      <c r="Y50" s="278"/>
      <c r="Z50" s="335">
        <f t="shared" si="13"/>
        <v>8</v>
      </c>
      <c r="AA50" s="347"/>
      <c r="AB50" s="347">
        <v>8</v>
      </c>
      <c r="AC50" s="347">
        <v>8</v>
      </c>
      <c r="AD50" s="347">
        <v>8</v>
      </c>
      <c r="AE50" s="347">
        <v>8</v>
      </c>
      <c r="AF50" s="347"/>
      <c r="AG50" s="335">
        <f t="shared" si="14"/>
        <v>8</v>
      </c>
      <c r="AH50" s="347"/>
      <c r="AI50" s="180"/>
      <c r="AJ50" s="235"/>
      <c r="AK50" s="523">
        <v>36</v>
      </c>
      <c r="AL50" s="524">
        <v>9</v>
      </c>
      <c r="AM50" s="347">
        <v>8</v>
      </c>
      <c r="AN50" s="278">
        <v>8</v>
      </c>
      <c r="AO50" s="348">
        <v>9</v>
      </c>
      <c r="AP50" s="278">
        <v>9</v>
      </c>
      <c r="AQ50" s="278"/>
      <c r="AR50" s="335">
        <f t="shared" si="15"/>
        <v>9</v>
      </c>
      <c r="AS50" s="347"/>
      <c r="AT50" s="278">
        <v>7</v>
      </c>
      <c r="AU50" s="278">
        <v>7</v>
      </c>
      <c r="AV50" s="348">
        <v>6</v>
      </c>
      <c r="AW50" s="348">
        <v>8</v>
      </c>
      <c r="AX50" s="278">
        <v>8</v>
      </c>
      <c r="AY50" s="278"/>
      <c r="AZ50" s="335">
        <f t="shared" si="11"/>
        <v>8</v>
      </c>
      <c r="BA50" s="347"/>
      <c r="BB50" s="278">
        <v>10</v>
      </c>
      <c r="BC50" s="278">
        <v>9</v>
      </c>
      <c r="BD50" s="278">
        <v>9</v>
      </c>
      <c r="BE50" s="278">
        <v>10</v>
      </c>
      <c r="BF50" s="278">
        <v>10</v>
      </c>
      <c r="BG50" s="278"/>
      <c r="BH50" s="335">
        <f t="shared" si="6"/>
        <v>10</v>
      </c>
      <c r="BI50" s="275"/>
      <c r="BJ50" s="278">
        <v>8</v>
      </c>
      <c r="BK50" s="348">
        <v>8</v>
      </c>
      <c r="BL50" s="348">
        <v>8</v>
      </c>
      <c r="BM50" s="278">
        <v>6</v>
      </c>
      <c r="BN50" s="278"/>
      <c r="BO50" s="335">
        <f t="shared" si="16"/>
        <v>7</v>
      </c>
      <c r="BP50" s="275"/>
      <c r="BQ50" s="275">
        <f t="shared" si="7"/>
        <v>222</v>
      </c>
      <c r="BR50" s="281">
        <f t="shared" si="8"/>
        <v>8.22</v>
      </c>
      <c r="BS50" s="281">
        <f t="shared" si="9"/>
        <v>8.22</v>
      </c>
      <c r="BT50" s="448" t="str">
        <f t="shared" si="10"/>
        <v>Giái</v>
      </c>
    </row>
    <row r="51" spans="1:72" ht="15.75">
      <c r="A51" s="535">
        <v>37</v>
      </c>
      <c r="B51" s="523">
        <v>37</v>
      </c>
      <c r="C51" s="536" t="s">
        <v>10</v>
      </c>
      <c r="D51" s="537" t="s">
        <v>94</v>
      </c>
      <c r="E51" s="538"/>
      <c r="F51" s="539" t="s">
        <v>334</v>
      </c>
      <c r="G51" s="278">
        <v>7</v>
      </c>
      <c r="H51" s="278">
        <v>8</v>
      </c>
      <c r="I51" s="278">
        <v>8</v>
      </c>
      <c r="J51" s="278">
        <v>8</v>
      </c>
      <c r="K51" s="278"/>
      <c r="L51" s="335">
        <f t="shared" si="12"/>
        <v>8</v>
      </c>
      <c r="M51" s="347"/>
      <c r="N51" s="348">
        <v>8</v>
      </c>
      <c r="O51" s="348">
        <v>8</v>
      </c>
      <c r="P51" s="348">
        <v>8</v>
      </c>
      <c r="Q51" s="278">
        <v>8</v>
      </c>
      <c r="R51" s="278"/>
      <c r="S51" s="335">
        <f t="shared" si="5"/>
        <v>8</v>
      </c>
      <c r="T51" s="347"/>
      <c r="U51" s="278">
        <v>7</v>
      </c>
      <c r="V51" s="278">
        <v>8</v>
      </c>
      <c r="W51" s="348">
        <v>7</v>
      </c>
      <c r="X51" s="278">
        <v>8</v>
      </c>
      <c r="Y51" s="278"/>
      <c r="Z51" s="335">
        <f t="shared" si="13"/>
        <v>8</v>
      </c>
      <c r="AA51" s="347"/>
      <c r="AB51" s="347">
        <v>7</v>
      </c>
      <c r="AC51" s="347">
        <v>8</v>
      </c>
      <c r="AD51" s="347">
        <v>7</v>
      </c>
      <c r="AE51" s="347">
        <v>8</v>
      </c>
      <c r="AF51" s="347"/>
      <c r="AG51" s="335">
        <f t="shared" si="14"/>
        <v>8</v>
      </c>
      <c r="AH51" s="347"/>
      <c r="AI51" s="180"/>
      <c r="AJ51" s="235"/>
      <c r="AK51" s="523">
        <v>37</v>
      </c>
      <c r="AL51" s="524">
        <v>9</v>
      </c>
      <c r="AM51" s="347">
        <v>9</v>
      </c>
      <c r="AN51" s="278">
        <v>8</v>
      </c>
      <c r="AO51" s="348">
        <v>9</v>
      </c>
      <c r="AP51" s="278">
        <v>8</v>
      </c>
      <c r="AQ51" s="278"/>
      <c r="AR51" s="335">
        <f t="shared" si="15"/>
        <v>8</v>
      </c>
      <c r="AS51" s="347"/>
      <c r="AT51" s="278">
        <v>7</v>
      </c>
      <c r="AU51" s="278">
        <v>7</v>
      </c>
      <c r="AV51" s="348">
        <v>7</v>
      </c>
      <c r="AW51" s="348">
        <v>7</v>
      </c>
      <c r="AX51" s="278">
        <v>6</v>
      </c>
      <c r="AY51" s="278"/>
      <c r="AZ51" s="335">
        <f t="shared" si="11"/>
        <v>6</v>
      </c>
      <c r="BA51" s="347"/>
      <c r="BB51" s="278">
        <v>10</v>
      </c>
      <c r="BC51" s="278">
        <v>10</v>
      </c>
      <c r="BD51" s="278">
        <v>10</v>
      </c>
      <c r="BE51" s="278">
        <v>8</v>
      </c>
      <c r="BF51" s="278">
        <v>10</v>
      </c>
      <c r="BG51" s="278"/>
      <c r="BH51" s="335">
        <f t="shared" si="6"/>
        <v>10</v>
      </c>
      <c r="BI51" s="275"/>
      <c r="BJ51" s="278">
        <v>8</v>
      </c>
      <c r="BK51" s="348">
        <v>8</v>
      </c>
      <c r="BL51" s="348">
        <v>8</v>
      </c>
      <c r="BM51" s="278">
        <v>6</v>
      </c>
      <c r="BN51" s="278"/>
      <c r="BO51" s="335">
        <f t="shared" si="16"/>
        <v>7</v>
      </c>
      <c r="BP51" s="275"/>
      <c r="BQ51" s="275">
        <f t="shared" si="7"/>
        <v>213</v>
      </c>
      <c r="BR51" s="281">
        <f t="shared" si="8"/>
        <v>7.89</v>
      </c>
      <c r="BS51" s="281">
        <f t="shared" si="9"/>
        <v>7.89</v>
      </c>
      <c r="BT51" s="448" t="str">
        <f t="shared" si="10"/>
        <v>Kh¸</v>
      </c>
    </row>
    <row r="52" spans="1:72" ht="15.75">
      <c r="A52" s="535">
        <v>38</v>
      </c>
      <c r="B52" s="523">
        <v>38</v>
      </c>
      <c r="C52" s="536" t="s">
        <v>95</v>
      </c>
      <c r="D52" s="537" t="s">
        <v>33</v>
      </c>
      <c r="E52" s="538"/>
      <c r="F52" s="539" t="s">
        <v>335</v>
      </c>
      <c r="G52" s="278">
        <v>7</v>
      </c>
      <c r="H52" s="278">
        <v>8</v>
      </c>
      <c r="I52" s="278">
        <v>9</v>
      </c>
      <c r="J52" s="278">
        <v>9</v>
      </c>
      <c r="K52" s="278"/>
      <c r="L52" s="335">
        <f t="shared" si="12"/>
        <v>9</v>
      </c>
      <c r="M52" s="347"/>
      <c r="N52" s="348">
        <v>8</v>
      </c>
      <c r="O52" s="348">
        <v>8</v>
      </c>
      <c r="P52" s="348">
        <v>8</v>
      </c>
      <c r="Q52" s="278">
        <v>8</v>
      </c>
      <c r="R52" s="278"/>
      <c r="S52" s="335">
        <f t="shared" si="5"/>
        <v>8</v>
      </c>
      <c r="T52" s="347"/>
      <c r="U52" s="278">
        <v>7</v>
      </c>
      <c r="V52" s="278">
        <v>8</v>
      </c>
      <c r="W52" s="348">
        <v>7</v>
      </c>
      <c r="X52" s="278">
        <v>8</v>
      </c>
      <c r="Y52" s="278"/>
      <c r="Z52" s="335">
        <f t="shared" si="13"/>
        <v>8</v>
      </c>
      <c r="AA52" s="347"/>
      <c r="AB52" s="347">
        <v>7</v>
      </c>
      <c r="AC52" s="347">
        <v>8</v>
      </c>
      <c r="AD52" s="347">
        <v>8</v>
      </c>
      <c r="AE52" s="347">
        <v>8</v>
      </c>
      <c r="AF52" s="347"/>
      <c r="AG52" s="335">
        <f t="shared" si="14"/>
        <v>8</v>
      </c>
      <c r="AH52" s="347"/>
      <c r="AI52" s="180"/>
      <c r="AJ52" s="235"/>
      <c r="AK52" s="523">
        <v>38</v>
      </c>
      <c r="AL52" s="524">
        <v>9</v>
      </c>
      <c r="AM52" s="347">
        <v>9</v>
      </c>
      <c r="AN52" s="278">
        <v>9</v>
      </c>
      <c r="AO52" s="348">
        <v>8</v>
      </c>
      <c r="AP52" s="278">
        <v>8</v>
      </c>
      <c r="AQ52" s="278"/>
      <c r="AR52" s="335">
        <f t="shared" si="15"/>
        <v>8</v>
      </c>
      <c r="AS52" s="347"/>
      <c r="AT52" s="278">
        <v>7</v>
      </c>
      <c r="AU52" s="278">
        <v>6</v>
      </c>
      <c r="AV52" s="348">
        <v>8</v>
      </c>
      <c r="AW52" s="348">
        <v>7</v>
      </c>
      <c r="AX52" s="278">
        <v>7</v>
      </c>
      <c r="AY52" s="278"/>
      <c r="AZ52" s="335">
        <f t="shared" si="11"/>
        <v>7</v>
      </c>
      <c r="BA52" s="347"/>
      <c r="BB52" s="278">
        <v>10</v>
      </c>
      <c r="BC52" s="278">
        <v>10</v>
      </c>
      <c r="BD52" s="278">
        <v>10</v>
      </c>
      <c r="BE52" s="278">
        <v>8</v>
      </c>
      <c r="BF52" s="278">
        <v>9</v>
      </c>
      <c r="BG52" s="278"/>
      <c r="BH52" s="335">
        <f t="shared" si="6"/>
        <v>9</v>
      </c>
      <c r="BI52" s="275"/>
      <c r="BJ52" s="278">
        <v>8</v>
      </c>
      <c r="BK52" s="348">
        <v>8</v>
      </c>
      <c r="BL52" s="348">
        <v>7</v>
      </c>
      <c r="BM52" s="278">
        <v>7</v>
      </c>
      <c r="BN52" s="278"/>
      <c r="BO52" s="335">
        <f t="shared" si="16"/>
        <v>7</v>
      </c>
      <c r="BP52" s="275"/>
      <c r="BQ52" s="275">
        <f t="shared" si="7"/>
        <v>216</v>
      </c>
      <c r="BR52" s="281">
        <f t="shared" si="8"/>
        <v>8</v>
      </c>
      <c r="BS52" s="281">
        <f t="shared" si="9"/>
        <v>8</v>
      </c>
      <c r="BT52" s="448" t="str">
        <f t="shared" si="10"/>
        <v>Giái</v>
      </c>
    </row>
    <row r="53" spans="1:72" ht="15.75">
      <c r="A53" s="535">
        <v>39</v>
      </c>
      <c r="B53" s="523">
        <v>39</v>
      </c>
      <c r="C53" s="536" t="s">
        <v>21</v>
      </c>
      <c r="D53" s="537" t="s">
        <v>36</v>
      </c>
      <c r="E53" s="538"/>
      <c r="F53" s="546" t="s">
        <v>336</v>
      </c>
      <c r="G53" s="278">
        <v>5</v>
      </c>
      <c r="H53" s="278">
        <v>7</v>
      </c>
      <c r="I53" s="278">
        <v>8</v>
      </c>
      <c r="J53" s="278">
        <v>7</v>
      </c>
      <c r="K53" s="278"/>
      <c r="L53" s="335">
        <f t="shared" si="12"/>
        <v>7</v>
      </c>
      <c r="M53" s="347"/>
      <c r="N53" s="348">
        <v>8</v>
      </c>
      <c r="O53" s="348">
        <v>8</v>
      </c>
      <c r="P53" s="348">
        <v>8</v>
      </c>
      <c r="Q53" s="278">
        <v>9</v>
      </c>
      <c r="R53" s="278"/>
      <c r="S53" s="335">
        <f t="shared" si="5"/>
        <v>9</v>
      </c>
      <c r="T53" s="347"/>
      <c r="U53" s="278">
        <v>9</v>
      </c>
      <c r="V53" s="278">
        <v>9</v>
      </c>
      <c r="W53" s="348">
        <v>8</v>
      </c>
      <c r="X53" s="278">
        <v>7</v>
      </c>
      <c r="Y53" s="278"/>
      <c r="Z53" s="335">
        <f t="shared" si="13"/>
        <v>8</v>
      </c>
      <c r="AA53" s="347"/>
      <c r="AB53" s="347">
        <v>7</v>
      </c>
      <c r="AC53" s="347">
        <v>8</v>
      </c>
      <c r="AD53" s="347">
        <v>7</v>
      </c>
      <c r="AE53" s="347">
        <v>8</v>
      </c>
      <c r="AF53" s="347"/>
      <c r="AG53" s="335">
        <f t="shared" si="14"/>
        <v>8</v>
      </c>
      <c r="AH53" s="347"/>
      <c r="AI53" s="180"/>
      <c r="AJ53" s="235"/>
      <c r="AK53" s="523">
        <v>39</v>
      </c>
      <c r="AL53" s="524">
        <v>10</v>
      </c>
      <c r="AM53" s="347">
        <v>9</v>
      </c>
      <c r="AN53" s="278">
        <v>9</v>
      </c>
      <c r="AO53" s="348">
        <v>8</v>
      </c>
      <c r="AP53" s="278">
        <v>8</v>
      </c>
      <c r="AQ53" s="278"/>
      <c r="AR53" s="335">
        <f t="shared" si="15"/>
        <v>8</v>
      </c>
      <c r="AS53" s="347"/>
      <c r="AT53" s="278">
        <v>7</v>
      </c>
      <c r="AU53" s="278">
        <v>7</v>
      </c>
      <c r="AV53" s="348">
        <v>7</v>
      </c>
      <c r="AW53" s="348">
        <v>8</v>
      </c>
      <c r="AX53" s="278">
        <v>7</v>
      </c>
      <c r="AY53" s="278"/>
      <c r="AZ53" s="335">
        <f t="shared" si="11"/>
        <v>7</v>
      </c>
      <c r="BA53" s="347"/>
      <c r="BB53" s="278">
        <v>10</v>
      </c>
      <c r="BC53" s="278">
        <v>9</v>
      </c>
      <c r="BD53" s="278">
        <v>10</v>
      </c>
      <c r="BE53" s="278">
        <v>8</v>
      </c>
      <c r="BF53" s="278">
        <v>6</v>
      </c>
      <c r="BG53" s="278"/>
      <c r="BH53" s="335">
        <f t="shared" si="6"/>
        <v>7</v>
      </c>
      <c r="BI53" s="275"/>
      <c r="BJ53" s="278">
        <v>7</v>
      </c>
      <c r="BK53" s="348">
        <v>7</v>
      </c>
      <c r="BL53" s="348">
        <v>8</v>
      </c>
      <c r="BM53" s="278">
        <v>8</v>
      </c>
      <c r="BN53" s="278"/>
      <c r="BO53" s="335">
        <f t="shared" si="16"/>
        <v>8</v>
      </c>
      <c r="BP53" s="275"/>
      <c r="BQ53" s="275">
        <f t="shared" si="7"/>
        <v>208</v>
      </c>
      <c r="BR53" s="281">
        <f t="shared" si="8"/>
        <v>7.7</v>
      </c>
      <c r="BS53" s="281">
        <f t="shared" si="9"/>
        <v>7.7</v>
      </c>
      <c r="BT53" s="448" t="str">
        <f t="shared" si="10"/>
        <v>Kh¸</v>
      </c>
    </row>
    <row r="54" spans="1:72" ht="15.75">
      <c r="A54" s="535">
        <v>40</v>
      </c>
      <c r="B54" s="523">
        <v>40</v>
      </c>
      <c r="C54" s="536" t="s">
        <v>10</v>
      </c>
      <c r="D54" s="537" t="s">
        <v>96</v>
      </c>
      <c r="E54" s="538"/>
      <c r="F54" s="546" t="s">
        <v>337</v>
      </c>
      <c r="G54" s="278">
        <v>7</v>
      </c>
      <c r="H54" s="278">
        <v>8</v>
      </c>
      <c r="I54" s="278">
        <v>8</v>
      </c>
      <c r="J54" s="278">
        <v>9</v>
      </c>
      <c r="K54" s="278"/>
      <c r="L54" s="335">
        <f t="shared" si="12"/>
        <v>9</v>
      </c>
      <c r="M54" s="347"/>
      <c r="N54" s="348">
        <v>8</v>
      </c>
      <c r="O54" s="348">
        <v>8</v>
      </c>
      <c r="P54" s="348">
        <v>8</v>
      </c>
      <c r="Q54" s="278">
        <v>9</v>
      </c>
      <c r="R54" s="278"/>
      <c r="S54" s="335">
        <f t="shared" si="5"/>
        <v>9</v>
      </c>
      <c r="T54" s="347"/>
      <c r="U54" s="278">
        <v>8</v>
      </c>
      <c r="V54" s="278">
        <v>8</v>
      </c>
      <c r="W54" s="348">
        <v>8</v>
      </c>
      <c r="X54" s="278">
        <v>7</v>
      </c>
      <c r="Y54" s="278"/>
      <c r="Z54" s="335">
        <f t="shared" si="13"/>
        <v>7</v>
      </c>
      <c r="AA54" s="347"/>
      <c r="AB54" s="347">
        <v>8</v>
      </c>
      <c r="AC54" s="347">
        <v>8</v>
      </c>
      <c r="AD54" s="347">
        <v>9</v>
      </c>
      <c r="AE54" s="347">
        <v>9</v>
      </c>
      <c r="AF54" s="347"/>
      <c r="AG54" s="335">
        <f t="shared" si="14"/>
        <v>9</v>
      </c>
      <c r="AH54" s="347"/>
      <c r="AI54" s="180"/>
      <c r="AJ54" s="235"/>
      <c r="AK54" s="523">
        <v>40</v>
      </c>
      <c r="AL54" s="524">
        <v>10</v>
      </c>
      <c r="AM54" s="347">
        <v>9</v>
      </c>
      <c r="AN54" s="278">
        <v>9</v>
      </c>
      <c r="AO54" s="348">
        <v>9</v>
      </c>
      <c r="AP54" s="278">
        <v>9</v>
      </c>
      <c r="AQ54" s="278"/>
      <c r="AR54" s="335">
        <f t="shared" si="15"/>
        <v>9</v>
      </c>
      <c r="AS54" s="347"/>
      <c r="AT54" s="278">
        <v>7</v>
      </c>
      <c r="AU54" s="278">
        <v>7</v>
      </c>
      <c r="AV54" s="348">
        <v>8</v>
      </c>
      <c r="AW54" s="348">
        <v>7</v>
      </c>
      <c r="AX54" s="278">
        <v>8</v>
      </c>
      <c r="AY54" s="278"/>
      <c r="AZ54" s="335">
        <f t="shared" si="11"/>
        <v>8</v>
      </c>
      <c r="BA54" s="347"/>
      <c r="BB54" s="278">
        <v>10</v>
      </c>
      <c r="BC54" s="278">
        <v>10</v>
      </c>
      <c r="BD54" s="278">
        <v>10</v>
      </c>
      <c r="BE54" s="278">
        <v>8</v>
      </c>
      <c r="BF54" s="278">
        <v>8</v>
      </c>
      <c r="BG54" s="278"/>
      <c r="BH54" s="335">
        <f t="shared" si="6"/>
        <v>8</v>
      </c>
      <c r="BI54" s="275"/>
      <c r="BJ54" s="278">
        <v>8</v>
      </c>
      <c r="BK54" s="348">
        <v>8</v>
      </c>
      <c r="BL54" s="348">
        <v>7</v>
      </c>
      <c r="BM54" s="278">
        <v>8</v>
      </c>
      <c r="BN54" s="278"/>
      <c r="BO54" s="335">
        <f t="shared" si="16"/>
        <v>8</v>
      </c>
      <c r="BP54" s="275"/>
      <c r="BQ54" s="275">
        <f t="shared" si="7"/>
        <v>226</v>
      </c>
      <c r="BR54" s="281">
        <f t="shared" si="8"/>
        <v>8.37</v>
      </c>
      <c r="BS54" s="281">
        <f t="shared" si="9"/>
        <v>8.37</v>
      </c>
      <c r="BT54" s="448" t="str">
        <f t="shared" si="10"/>
        <v>Giái</v>
      </c>
    </row>
    <row r="55" spans="1:72" ht="15.75">
      <c r="A55" s="535">
        <v>41</v>
      </c>
      <c r="B55" s="523">
        <v>41</v>
      </c>
      <c r="C55" s="536" t="s">
        <v>97</v>
      </c>
      <c r="D55" s="537" t="s">
        <v>34</v>
      </c>
      <c r="E55" s="538"/>
      <c r="F55" s="546" t="s">
        <v>338</v>
      </c>
      <c r="G55" s="278">
        <v>7</v>
      </c>
      <c r="H55" s="278">
        <v>7</v>
      </c>
      <c r="I55" s="278">
        <v>9</v>
      </c>
      <c r="J55" s="278">
        <v>9</v>
      </c>
      <c r="K55" s="278"/>
      <c r="L55" s="335">
        <f t="shared" si="12"/>
        <v>9</v>
      </c>
      <c r="M55" s="347"/>
      <c r="N55" s="348">
        <v>9</v>
      </c>
      <c r="O55" s="348">
        <v>8</v>
      </c>
      <c r="P55" s="348">
        <v>9</v>
      </c>
      <c r="Q55" s="278">
        <v>8</v>
      </c>
      <c r="R55" s="278"/>
      <c r="S55" s="335">
        <f t="shared" si="5"/>
        <v>8</v>
      </c>
      <c r="T55" s="347"/>
      <c r="U55" s="278">
        <v>8</v>
      </c>
      <c r="V55" s="278">
        <v>9</v>
      </c>
      <c r="W55" s="348">
        <v>9</v>
      </c>
      <c r="X55" s="278">
        <v>8</v>
      </c>
      <c r="Y55" s="278"/>
      <c r="Z55" s="335">
        <f t="shared" si="13"/>
        <v>8</v>
      </c>
      <c r="AA55" s="347"/>
      <c r="AB55" s="347">
        <v>7</v>
      </c>
      <c r="AC55" s="347">
        <v>8</v>
      </c>
      <c r="AD55" s="347">
        <v>7</v>
      </c>
      <c r="AE55" s="347">
        <v>8</v>
      </c>
      <c r="AF55" s="347"/>
      <c r="AG55" s="335">
        <f t="shared" si="14"/>
        <v>8</v>
      </c>
      <c r="AH55" s="347"/>
      <c r="AI55" s="180"/>
      <c r="AJ55" s="235"/>
      <c r="AK55" s="523">
        <v>41</v>
      </c>
      <c r="AL55" s="524">
        <v>9</v>
      </c>
      <c r="AM55" s="347">
        <v>10</v>
      </c>
      <c r="AN55" s="278">
        <v>9</v>
      </c>
      <c r="AO55" s="348">
        <v>9</v>
      </c>
      <c r="AP55" s="278">
        <v>8</v>
      </c>
      <c r="AQ55" s="278"/>
      <c r="AR55" s="335">
        <f t="shared" si="15"/>
        <v>8</v>
      </c>
      <c r="AS55" s="347"/>
      <c r="AT55" s="278">
        <v>8</v>
      </c>
      <c r="AU55" s="278">
        <v>8</v>
      </c>
      <c r="AV55" s="348">
        <v>7</v>
      </c>
      <c r="AW55" s="348">
        <v>7</v>
      </c>
      <c r="AX55" s="278">
        <v>8</v>
      </c>
      <c r="AY55" s="278"/>
      <c r="AZ55" s="335">
        <f t="shared" si="11"/>
        <v>8</v>
      </c>
      <c r="BA55" s="347"/>
      <c r="BB55" s="278">
        <v>10</v>
      </c>
      <c r="BC55" s="278">
        <v>10</v>
      </c>
      <c r="BD55" s="278">
        <v>10</v>
      </c>
      <c r="BE55" s="278">
        <v>9</v>
      </c>
      <c r="BF55" s="278">
        <v>8</v>
      </c>
      <c r="BG55" s="278"/>
      <c r="BH55" s="335">
        <f t="shared" si="6"/>
        <v>9</v>
      </c>
      <c r="BI55" s="275"/>
      <c r="BJ55" s="278">
        <v>8</v>
      </c>
      <c r="BK55" s="348">
        <v>8</v>
      </c>
      <c r="BL55" s="348">
        <v>7</v>
      </c>
      <c r="BM55" s="278">
        <v>7</v>
      </c>
      <c r="BN55" s="278"/>
      <c r="BO55" s="335">
        <f t="shared" si="16"/>
        <v>7</v>
      </c>
      <c r="BP55" s="275"/>
      <c r="BQ55" s="275">
        <f t="shared" si="7"/>
        <v>220</v>
      </c>
      <c r="BR55" s="281">
        <f t="shared" si="8"/>
        <v>8.15</v>
      </c>
      <c r="BS55" s="281">
        <f t="shared" si="9"/>
        <v>8.15</v>
      </c>
      <c r="BT55" s="448" t="str">
        <f t="shared" si="10"/>
        <v>Giái</v>
      </c>
    </row>
    <row r="56" spans="1:72" ht="15.75">
      <c r="A56" s="535">
        <v>42</v>
      </c>
      <c r="B56" s="523">
        <v>42</v>
      </c>
      <c r="C56" s="536" t="s">
        <v>98</v>
      </c>
      <c r="D56" s="537" t="s">
        <v>42</v>
      </c>
      <c r="E56" s="538"/>
      <c r="F56" s="546" t="s">
        <v>339</v>
      </c>
      <c r="G56" s="278">
        <v>7</v>
      </c>
      <c r="H56" s="278">
        <v>8</v>
      </c>
      <c r="I56" s="278">
        <v>8</v>
      </c>
      <c r="J56" s="278">
        <v>7</v>
      </c>
      <c r="K56" s="278"/>
      <c r="L56" s="335">
        <f t="shared" si="12"/>
        <v>7</v>
      </c>
      <c r="M56" s="347"/>
      <c r="N56" s="348">
        <v>8</v>
      </c>
      <c r="O56" s="348">
        <v>9</v>
      </c>
      <c r="P56" s="348">
        <v>8</v>
      </c>
      <c r="Q56" s="278">
        <v>8</v>
      </c>
      <c r="R56" s="278"/>
      <c r="S56" s="335">
        <f t="shared" si="5"/>
        <v>8</v>
      </c>
      <c r="T56" s="347"/>
      <c r="U56" s="278">
        <v>7</v>
      </c>
      <c r="V56" s="278">
        <v>7</v>
      </c>
      <c r="W56" s="348">
        <v>8</v>
      </c>
      <c r="X56" s="278">
        <v>9</v>
      </c>
      <c r="Y56" s="278"/>
      <c r="Z56" s="335">
        <f t="shared" si="13"/>
        <v>9</v>
      </c>
      <c r="AA56" s="347"/>
      <c r="AB56" s="347">
        <v>8</v>
      </c>
      <c r="AC56" s="347">
        <v>7</v>
      </c>
      <c r="AD56" s="347">
        <v>7</v>
      </c>
      <c r="AE56" s="347">
        <v>8</v>
      </c>
      <c r="AF56" s="347"/>
      <c r="AG56" s="335">
        <f t="shared" si="14"/>
        <v>8</v>
      </c>
      <c r="AH56" s="347"/>
      <c r="AI56" s="180"/>
      <c r="AJ56" s="235"/>
      <c r="AK56" s="523">
        <v>42</v>
      </c>
      <c r="AL56" s="524">
        <v>9</v>
      </c>
      <c r="AM56" s="347">
        <v>9</v>
      </c>
      <c r="AN56" s="278">
        <v>8</v>
      </c>
      <c r="AO56" s="348">
        <v>9</v>
      </c>
      <c r="AP56" s="278">
        <v>9</v>
      </c>
      <c r="AQ56" s="278"/>
      <c r="AR56" s="335">
        <f t="shared" si="15"/>
        <v>9</v>
      </c>
      <c r="AS56" s="347"/>
      <c r="AT56" s="278">
        <v>7</v>
      </c>
      <c r="AU56" s="278">
        <v>7</v>
      </c>
      <c r="AV56" s="348">
        <v>6</v>
      </c>
      <c r="AW56" s="348">
        <v>7</v>
      </c>
      <c r="AX56" s="278">
        <v>8</v>
      </c>
      <c r="AY56" s="278"/>
      <c r="AZ56" s="335">
        <f t="shared" si="11"/>
        <v>8</v>
      </c>
      <c r="BA56" s="347"/>
      <c r="BB56" s="278">
        <v>10</v>
      </c>
      <c r="BC56" s="278">
        <v>10</v>
      </c>
      <c r="BD56" s="278">
        <v>8</v>
      </c>
      <c r="BE56" s="278">
        <v>10</v>
      </c>
      <c r="BF56" s="278">
        <v>9</v>
      </c>
      <c r="BG56" s="278"/>
      <c r="BH56" s="335">
        <f t="shared" si="6"/>
        <v>9</v>
      </c>
      <c r="BI56" s="275"/>
      <c r="BJ56" s="278">
        <v>8</v>
      </c>
      <c r="BK56" s="348">
        <v>9</v>
      </c>
      <c r="BL56" s="348">
        <v>7</v>
      </c>
      <c r="BM56" s="278">
        <v>9</v>
      </c>
      <c r="BN56" s="278"/>
      <c r="BO56" s="335">
        <f t="shared" si="16"/>
        <v>9</v>
      </c>
      <c r="BP56" s="275"/>
      <c r="BQ56" s="275">
        <f t="shared" si="7"/>
        <v>227</v>
      </c>
      <c r="BR56" s="281">
        <f t="shared" si="8"/>
        <v>8.41</v>
      </c>
      <c r="BS56" s="281">
        <f t="shared" si="9"/>
        <v>8.41</v>
      </c>
      <c r="BT56" s="448" t="str">
        <f t="shared" si="10"/>
        <v>Giái</v>
      </c>
    </row>
    <row r="57" spans="1:72" ht="15.75">
      <c r="A57" s="535">
        <v>43</v>
      </c>
      <c r="B57" s="523">
        <v>43</v>
      </c>
      <c r="C57" s="536" t="s">
        <v>14</v>
      </c>
      <c r="D57" s="537" t="s">
        <v>99</v>
      </c>
      <c r="E57" s="538"/>
      <c r="F57" s="546" t="s">
        <v>340</v>
      </c>
      <c r="G57" s="278">
        <v>6</v>
      </c>
      <c r="H57" s="278">
        <v>7</v>
      </c>
      <c r="I57" s="278">
        <v>8</v>
      </c>
      <c r="J57" s="278">
        <v>7</v>
      </c>
      <c r="K57" s="278"/>
      <c r="L57" s="335">
        <f t="shared" si="12"/>
        <v>7</v>
      </c>
      <c r="M57" s="347"/>
      <c r="N57" s="348">
        <v>8</v>
      </c>
      <c r="O57" s="348">
        <v>8</v>
      </c>
      <c r="P57" s="348">
        <v>8</v>
      </c>
      <c r="Q57" s="278">
        <v>8</v>
      </c>
      <c r="R57" s="278"/>
      <c r="S57" s="335">
        <f t="shared" si="5"/>
        <v>8</v>
      </c>
      <c r="T57" s="347"/>
      <c r="U57" s="278">
        <v>6</v>
      </c>
      <c r="V57" s="278">
        <v>7</v>
      </c>
      <c r="W57" s="348">
        <v>7</v>
      </c>
      <c r="X57" s="278">
        <v>8</v>
      </c>
      <c r="Y57" s="278"/>
      <c r="Z57" s="335">
        <f t="shared" si="13"/>
        <v>8</v>
      </c>
      <c r="AA57" s="347"/>
      <c r="AB57" s="347">
        <v>7</v>
      </c>
      <c r="AC57" s="347">
        <v>8</v>
      </c>
      <c r="AD57" s="347">
        <v>7</v>
      </c>
      <c r="AE57" s="347">
        <v>8</v>
      </c>
      <c r="AF57" s="347"/>
      <c r="AG57" s="335">
        <f t="shared" si="14"/>
        <v>8</v>
      </c>
      <c r="AH57" s="347"/>
      <c r="AI57" s="180"/>
      <c r="AJ57" s="235"/>
      <c r="AK57" s="523">
        <v>43</v>
      </c>
      <c r="AL57" s="524">
        <v>10</v>
      </c>
      <c r="AM57" s="347">
        <v>9</v>
      </c>
      <c r="AN57" s="278">
        <v>9</v>
      </c>
      <c r="AO57" s="348">
        <v>8</v>
      </c>
      <c r="AP57" s="278">
        <v>8</v>
      </c>
      <c r="AQ57" s="278"/>
      <c r="AR57" s="335">
        <f t="shared" si="15"/>
        <v>8</v>
      </c>
      <c r="AS57" s="347"/>
      <c r="AT57" s="278">
        <v>8</v>
      </c>
      <c r="AU57" s="278">
        <v>7</v>
      </c>
      <c r="AV57" s="348">
        <v>7</v>
      </c>
      <c r="AW57" s="348">
        <v>8</v>
      </c>
      <c r="AX57" s="278">
        <v>7</v>
      </c>
      <c r="AY57" s="278"/>
      <c r="AZ57" s="335">
        <f t="shared" si="11"/>
        <v>7</v>
      </c>
      <c r="BA57" s="347"/>
      <c r="BB57" s="278">
        <v>10</v>
      </c>
      <c r="BC57" s="278">
        <v>10</v>
      </c>
      <c r="BD57" s="278">
        <v>8</v>
      </c>
      <c r="BE57" s="278">
        <v>9</v>
      </c>
      <c r="BF57" s="278">
        <v>8</v>
      </c>
      <c r="BG57" s="278"/>
      <c r="BH57" s="335">
        <f t="shared" si="6"/>
        <v>8</v>
      </c>
      <c r="BI57" s="275"/>
      <c r="BJ57" s="278">
        <v>7</v>
      </c>
      <c r="BK57" s="348">
        <v>8</v>
      </c>
      <c r="BL57" s="348">
        <v>8</v>
      </c>
      <c r="BM57" s="278">
        <v>8</v>
      </c>
      <c r="BN57" s="278"/>
      <c r="BO57" s="335">
        <f t="shared" si="16"/>
        <v>8</v>
      </c>
      <c r="BP57" s="275"/>
      <c r="BQ57" s="275">
        <f t="shared" si="7"/>
        <v>209</v>
      </c>
      <c r="BR57" s="281">
        <f t="shared" si="8"/>
        <v>7.74</v>
      </c>
      <c r="BS57" s="281">
        <f t="shared" si="9"/>
        <v>7.74</v>
      </c>
      <c r="BT57" s="448" t="str">
        <f t="shared" si="10"/>
        <v>Kh¸</v>
      </c>
    </row>
    <row r="58" spans="1:72" ht="15.75">
      <c r="A58" s="535">
        <v>44</v>
      </c>
      <c r="B58" s="523">
        <v>44</v>
      </c>
      <c r="C58" s="536" t="s">
        <v>512</v>
      </c>
      <c r="D58" s="537" t="s">
        <v>18</v>
      </c>
      <c r="E58" s="538"/>
      <c r="F58" s="546" t="s">
        <v>341</v>
      </c>
      <c r="G58" s="278">
        <v>7</v>
      </c>
      <c r="H58" s="278">
        <v>8</v>
      </c>
      <c r="I58" s="278">
        <v>8</v>
      </c>
      <c r="J58" s="278">
        <v>9</v>
      </c>
      <c r="K58" s="278"/>
      <c r="L58" s="335">
        <f t="shared" si="12"/>
        <v>9</v>
      </c>
      <c r="M58" s="347"/>
      <c r="N58" s="348">
        <v>8</v>
      </c>
      <c r="O58" s="348">
        <v>8</v>
      </c>
      <c r="P58" s="348">
        <v>8</v>
      </c>
      <c r="Q58" s="278">
        <v>9</v>
      </c>
      <c r="R58" s="278"/>
      <c r="S58" s="335">
        <f t="shared" si="5"/>
        <v>9</v>
      </c>
      <c r="T58" s="347"/>
      <c r="U58" s="278">
        <v>6</v>
      </c>
      <c r="V58" s="278">
        <v>8</v>
      </c>
      <c r="W58" s="348">
        <v>7</v>
      </c>
      <c r="X58" s="525">
        <v>0</v>
      </c>
      <c r="Y58" s="278">
        <v>8</v>
      </c>
      <c r="Z58" s="335">
        <f t="shared" si="13"/>
        <v>2</v>
      </c>
      <c r="AA58" s="335">
        <f>ROUND(SUM(U58:W58)/3*0.3+Y58*0.7,0)</f>
        <v>8</v>
      </c>
      <c r="AB58" s="347">
        <v>8</v>
      </c>
      <c r="AC58" s="347">
        <v>7</v>
      </c>
      <c r="AD58" s="347">
        <v>7</v>
      </c>
      <c r="AE58" s="547">
        <v>0</v>
      </c>
      <c r="AF58" s="347">
        <v>8</v>
      </c>
      <c r="AG58" s="335">
        <f t="shared" si="14"/>
        <v>2</v>
      </c>
      <c r="AH58" s="335">
        <f>ROUND(SUM(AC58:AE58)/3*0.3+AF58*0.7,0)</f>
        <v>7</v>
      </c>
      <c r="AI58" s="180"/>
      <c r="AJ58" s="235"/>
      <c r="AK58" s="523">
        <v>44</v>
      </c>
      <c r="AL58" s="524">
        <v>9</v>
      </c>
      <c r="AM58" s="347">
        <v>8</v>
      </c>
      <c r="AN58" s="278">
        <v>9</v>
      </c>
      <c r="AO58" s="348">
        <v>8</v>
      </c>
      <c r="AP58" s="525">
        <v>0</v>
      </c>
      <c r="AQ58" s="278">
        <v>9</v>
      </c>
      <c r="AR58" s="335">
        <f t="shared" si="15"/>
        <v>3</v>
      </c>
      <c r="AS58" s="335">
        <f>ROUND(SUM(AM58:AP58)/4*0.3+AQ58*0.7,0)</f>
        <v>8</v>
      </c>
      <c r="AT58" s="278">
        <v>7</v>
      </c>
      <c r="AU58" s="278">
        <v>7</v>
      </c>
      <c r="AV58" s="348">
        <v>7</v>
      </c>
      <c r="AW58" s="348">
        <v>7</v>
      </c>
      <c r="AX58" s="278">
        <v>8</v>
      </c>
      <c r="AY58" s="278"/>
      <c r="AZ58" s="335">
        <f t="shared" si="11"/>
        <v>8</v>
      </c>
      <c r="BA58" s="347"/>
      <c r="BB58" s="278">
        <v>10</v>
      </c>
      <c r="BC58" s="278">
        <v>9</v>
      </c>
      <c r="BD58" s="278">
        <v>10</v>
      </c>
      <c r="BE58" s="278">
        <v>8</v>
      </c>
      <c r="BF58" s="525">
        <v>0</v>
      </c>
      <c r="BG58" s="278">
        <v>7</v>
      </c>
      <c r="BH58" s="335">
        <f>ROUND(SUM(BB58:BE58)/4*0.3+BF58*0.7,0)</f>
        <v>3</v>
      </c>
      <c r="BI58" s="335">
        <f>ROUND(SUM(BC58:BE58)/4*0.3+BG58*0.7,0)</f>
        <v>7</v>
      </c>
      <c r="BJ58" s="278">
        <v>8</v>
      </c>
      <c r="BK58" s="348">
        <v>7</v>
      </c>
      <c r="BL58" s="348">
        <v>7</v>
      </c>
      <c r="BM58" s="525">
        <v>0</v>
      </c>
      <c r="BN58" s="278">
        <v>8</v>
      </c>
      <c r="BO58" s="335">
        <f t="shared" si="16"/>
        <v>2</v>
      </c>
      <c r="BP58" s="335">
        <f>ROUND(SUM(BK58:BL58)/3*0.3+BN58*0.7,0)</f>
        <v>7</v>
      </c>
      <c r="BQ58" s="275">
        <v>212</v>
      </c>
      <c r="BR58" s="281">
        <v>4.74</v>
      </c>
      <c r="BS58" s="281">
        <f t="shared" si="9"/>
        <v>7.85</v>
      </c>
      <c r="BT58" s="448" t="str">
        <f t="shared" si="10"/>
        <v>Kh¸</v>
      </c>
    </row>
    <row r="59" spans="1:72" ht="15.75">
      <c r="A59" s="535">
        <v>45</v>
      </c>
      <c r="B59" s="523">
        <v>45</v>
      </c>
      <c r="C59" s="536" t="s">
        <v>10</v>
      </c>
      <c r="D59" s="537" t="s">
        <v>18</v>
      </c>
      <c r="E59" s="538"/>
      <c r="F59" s="546" t="s">
        <v>342</v>
      </c>
      <c r="G59" s="278">
        <v>7</v>
      </c>
      <c r="H59" s="278">
        <v>7</v>
      </c>
      <c r="I59" s="278">
        <v>8</v>
      </c>
      <c r="J59" s="278">
        <v>7</v>
      </c>
      <c r="K59" s="278"/>
      <c r="L59" s="335">
        <f t="shared" si="12"/>
        <v>7</v>
      </c>
      <c r="M59" s="347"/>
      <c r="N59" s="348">
        <v>8</v>
      </c>
      <c r="O59" s="348">
        <v>8</v>
      </c>
      <c r="P59" s="348">
        <v>9</v>
      </c>
      <c r="Q59" s="278">
        <v>8</v>
      </c>
      <c r="R59" s="278"/>
      <c r="S59" s="335">
        <f t="shared" si="5"/>
        <v>8</v>
      </c>
      <c r="T59" s="347"/>
      <c r="U59" s="278">
        <v>8</v>
      </c>
      <c r="V59" s="278">
        <v>7</v>
      </c>
      <c r="W59" s="348">
        <v>7</v>
      </c>
      <c r="X59" s="278">
        <v>9</v>
      </c>
      <c r="Y59" s="278"/>
      <c r="Z59" s="335">
        <f t="shared" si="13"/>
        <v>9</v>
      </c>
      <c r="AA59" s="347"/>
      <c r="AB59" s="347">
        <v>8</v>
      </c>
      <c r="AC59" s="347">
        <v>7</v>
      </c>
      <c r="AD59" s="347">
        <v>8</v>
      </c>
      <c r="AE59" s="347">
        <v>7</v>
      </c>
      <c r="AF59" s="347"/>
      <c r="AG59" s="335">
        <f t="shared" si="14"/>
        <v>7</v>
      </c>
      <c r="AH59" s="347"/>
      <c r="AI59" s="180"/>
      <c r="AJ59" s="235"/>
      <c r="AK59" s="523">
        <v>45</v>
      </c>
      <c r="AL59" s="524">
        <v>9</v>
      </c>
      <c r="AM59" s="347">
        <v>8</v>
      </c>
      <c r="AN59" s="278">
        <v>9</v>
      </c>
      <c r="AO59" s="348">
        <v>8</v>
      </c>
      <c r="AP59" s="278">
        <v>8</v>
      </c>
      <c r="AQ59" s="278"/>
      <c r="AR59" s="335">
        <f t="shared" si="15"/>
        <v>8</v>
      </c>
      <c r="AS59" s="347"/>
      <c r="AT59" s="278">
        <v>7</v>
      </c>
      <c r="AU59" s="278">
        <v>7</v>
      </c>
      <c r="AV59" s="348">
        <v>6</v>
      </c>
      <c r="AW59" s="348">
        <v>7</v>
      </c>
      <c r="AX59" s="278">
        <v>8</v>
      </c>
      <c r="AY59" s="278"/>
      <c r="AZ59" s="335">
        <f t="shared" si="11"/>
        <v>8</v>
      </c>
      <c r="BA59" s="347"/>
      <c r="BB59" s="278">
        <v>10</v>
      </c>
      <c r="BC59" s="278">
        <v>9</v>
      </c>
      <c r="BD59" s="278">
        <v>10</v>
      </c>
      <c r="BE59" s="278">
        <v>9</v>
      </c>
      <c r="BF59" s="278">
        <v>10</v>
      </c>
      <c r="BG59" s="278"/>
      <c r="BH59" s="335">
        <f t="shared" si="6"/>
        <v>10</v>
      </c>
      <c r="BI59" s="275"/>
      <c r="BJ59" s="278">
        <v>7</v>
      </c>
      <c r="BK59" s="348">
        <v>8</v>
      </c>
      <c r="BL59" s="348">
        <v>7</v>
      </c>
      <c r="BM59" s="278">
        <v>6</v>
      </c>
      <c r="BN59" s="278"/>
      <c r="BO59" s="335">
        <f t="shared" si="16"/>
        <v>6</v>
      </c>
      <c r="BP59" s="275"/>
      <c r="BQ59" s="275">
        <f t="shared" si="7"/>
        <v>215</v>
      </c>
      <c r="BR59" s="281">
        <f t="shared" si="8"/>
        <v>7.96</v>
      </c>
      <c r="BS59" s="281">
        <f t="shared" si="9"/>
        <v>7.96</v>
      </c>
      <c r="BT59" s="448" t="str">
        <f t="shared" si="10"/>
        <v>Kh¸</v>
      </c>
    </row>
    <row r="60" spans="1:72" ht="15.75">
      <c r="A60" s="535">
        <v>46</v>
      </c>
      <c r="B60" s="523">
        <v>46</v>
      </c>
      <c r="C60" s="536" t="s">
        <v>35</v>
      </c>
      <c r="D60" s="537" t="s">
        <v>41</v>
      </c>
      <c r="E60" s="538"/>
      <c r="F60" s="546" t="s">
        <v>343</v>
      </c>
      <c r="G60" s="278">
        <v>7</v>
      </c>
      <c r="H60" s="278">
        <v>8</v>
      </c>
      <c r="I60" s="278">
        <v>8</v>
      </c>
      <c r="J60" s="278">
        <v>8</v>
      </c>
      <c r="K60" s="278"/>
      <c r="L60" s="335">
        <f t="shared" si="12"/>
        <v>8</v>
      </c>
      <c r="M60" s="347"/>
      <c r="N60" s="348">
        <v>8</v>
      </c>
      <c r="O60" s="348">
        <v>8</v>
      </c>
      <c r="P60" s="348">
        <v>8</v>
      </c>
      <c r="Q60" s="278">
        <v>9</v>
      </c>
      <c r="R60" s="278"/>
      <c r="S60" s="335">
        <f t="shared" si="5"/>
        <v>9</v>
      </c>
      <c r="T60" s="347"/>
      <c r="U60" s="278">
        <v>6</v>
      </c>
      <c r="V60" s="278">
        <v>7</v>
      </c>
      <c r="W60" s="348">
        <v>7</v>
      </c>
      <c r="X60" s="278">
        <v>8</v>
      </c>
      <c r="Y60" s="278"/>
      <c r="Z60" s="335">
        <f t="shared" si="13"/>
        <v>8</v>
      </c>
      <c r="AA60" s="347"/>
      <c r="AB60" s="347">
        <v>7</v>
      </c>
      <c r="AC60" s="347">
        <v>8</v>
      </c>
      <c r="AD60" s="347">
        <v>7</v>
      </c>
      <c r="AE60" s="347">
        <v>8</v>
      </c>
      <c r="AF60" s="347"/>
      <c r="AG60" s="335">
        <f t="shared" si="14"/>
        <v>8</v>
      </c>
      <c r="AH60" s="347"/>
      <c r="AI60" s="180"/>
      <c r="AJ60" s="235"/>
      <c r="AK60" s="523">
        <v>46</v>
      </c>
      <c r="AL60" s="524">
        <v>9</v>
      </c>
      <c r="AM60" s="347">
        <v>9</v>
      </c>
      <c r="AN60" s="278">
        <v>9</v>
      </c>
      <c r="AO60" s="348">
        <v>8</v>
      </c>
      <c r="AP60" s="278">
        <v>7</v>
      </c>
      <c r="AQ60" s="278"/>
      <c r="AR60" s="335">
        <f t="shared" si="15"/>
        <v>8</v>
      </c>
      <c r="AS60" s="347"/>
      <c r="AT60" s="278">
        <v>6</v>
      </c>
      <c r="AU60" s="278">
        <v>7</v>
      </c>
      <c r="AV60" s="348">
        <v>7</v>
      </c>
      <c r="AW60" s="348">
        <v>8</v>
      </c>
      <c r="AX60" s="278">
        <v>5</v>
      </c>
      <c r="AY60" s="278"/>
      <c r="AZ60" s="335">
        <f t="shared" si="11"/>
        <v>6</v>
      </c>
      <c r="BA60" s="347"/>
      <c r="BB60" s="278">
        <v>9</v>
      </c>
      <c r="BC60" s="278">
        <v>10</v>
      </c>
      <c r="BD60" s="278">
        <v>10</v>
      </c>
      <c r="BE60" s="278">
        <v>10</v>
      </c>
      <c r="BF60" s="278">
        <v>8</v>
      </c>
      <c r="BG60" s="278"/>
      <c r="BH60" s="335">
        <f t="shared" si="6"/>
        <v>9</v>
      </c>
      <c r="BI60" s="275"/>
      <c r="BJ60" s="278">
        <v>7</v>
      </c>
      <c r="BK60" s="348">
        <v>7</v>
      </c>
      <c r="BL60" s="348">
        <v>8</v>
      </c>
      <c r="BM60" s="278">
        <v>8</v>
      </c>
      <c r="BN60" s="278"/>
      <c r="BO60" s="335">
        <f t="shared" si="16"/>
        <v>8</v>
      </c>
      <c r="BP60" s="275"/>
      <c r="BQ60" s="275">
        <f t="shared" si="7"/>
        <v>215</v>
      </c>
      <c r="BR60" s="281">
        <f t="shared" si="8"/>
        <v>7.96</v>
      </c>
      <c r="BS60" s="281">
        <f t="shared" si="9"/>
        <v>7.96</v>
      </c>
      <c r="BT60" s="448" t="str">
        <f t="shared" si="10"/>
        <v>Kh¸</v>
      </c>
    </row>
    <row r="61" spans="1:72" ht="15.75">
      <c r="A61" s="535">
        <v>47</v>
      </c>
      <c r="B61" s="523">
        <v>47</v>
      </c>
      <c r="C61" s="536" t="s">
        <v>10</v>
      </c>
      <c r="D61" s="537" t="s">
        <v>41</v>
      </c>
      <c r="E61" s="538"/>
      <c r="F61" s="546" t="s">
        <v>344</v>
      </c>
      <c r="G61" s="278">
        <v>7</v>
      </c>
      <c r="H61" s="278">
        <v>8</v>
      </c>
      <c r="I61" s="278">
        <v>8</v>
      </c>
      <c r="J61" s="278">
        <v>7</v>
      </c>
      <c r="K61" s="278"/>
      <c r="L61" s="335">
        <f t="shared" si="12"/>
        <v>7</v>
      </c>
      <c r="M61" s="347"/>
      <c r="N61" s="348">
        <v>8</v>
      </c>
      <c r="O61" s="348">
        <v>8</v>
      </c>
      <c r="P61" s="348">
        <v>8</v>
      </c>
      <c r="Q61" s="278">
        <v>9</v>
      </c>
      <c r="R61" s="278"/>
      <c r="S61" s="335">
        <f t="shared" si="5"/>
        <v>9</v>
      </c>
      <c r="T61" s="347"/>
      <c r="U61" s="278">
        <v>8</v>
      </c>
      <c r="V61" s="278">
        <v>8</v>
      </c>
      <c r="W61" s="348">
        <v>7</v>
      </c>
      <c r="X61" s="278">
        <v>8</v>
      </c>
      <c r="Y61" s="278"/>
      <c r="Z61" s="335">
        <f t="shared" si="13"/>
        <v>8</v>
      </c>
      <c r="AA61" s="347"/>
      <c r="AB61" s="347">
        <v>7</v>
      </c>
      <c r="AC61" s="347">
        <v>8</v>
      </c>
      <c r="AD61" s="347">
        <v>7</v>
      </c>
      <c r="AE61" s="347">
        <v>8</v>
      </c>
      <c r="AF61" s="347"/>
      <c r="AG61" s="335">
        <f t="shared" si="14"/>
        <v>8</v>
      </c>
      <c r="AH61" s="347"/>
      <c r="AI61" s="180"/>
      <c r="AJ61" s="235"/>
      <c r="AK61" s="523">
        <v>47</v>
      </c>
      <c r="AL61" s="524">
        <v>9</v>
      </c>
      <c r="AM61" s="347">
        <v>9</v>
      </c>
      <c r="AN61" s="278">
        <v>9</v>
      </c>
      <c r="AO61" s="348">
        <v>9</v>
      </c>
      <c r="AP61" s="278">
        <v>7</v>
      </c>
      <c r="AQ61" s="278"/>
      <c r="AR61" s="335">
        <f t="shared" si="15"/>
        <v>8</v>
      </c>
      <c r="AS61" s="347"/>
      <c r="AT61" s="278">
        <v>6</v>
      </c>
      <c r="AU61" s="278">
        <v>7</v>
      </c>
      <c r="AV61" s="348">
        <v>7</v>
      </c>
      <c r="AW61" s="348">
        <v>8</v>
      </c>
      <c r="AX61" s="278">
        <v>8</v>
      </c>
      <c r="AY61" s="278"/>
      <c r="AZ61" s="335">
        <f t="shared" si="11"/>
        <v>8</v>
      </c>
      <c r="BA61" s="347"/>
      <c r="BB61" s="278">
        <v>10</v>
      </c>
      <c r="BC61" s="278">
        <v>10</v>
      </c>
      <c r="BD61" s="278">
        <v>8</v>
      </c>
      <c r="BE61" s="278">
        <v>10</v>
      </c>
      <c r="BF61" s="278">
        <v>10</v>
      </c>
      <c r="BG61" s="278"/>
      <c r="BH61" s="335">
        <f t="shared" si="6"/>
        <v>10</v>
      </c>
      <c r="BI61" s="275"/>
      <c r="BJ61" s="278">
        <v>8</v>
      </c>
      <c r="BK61" s="348">
        <v>8</v>
      </c>
      <c r="BL61" s="348">
        <v>7</v>
      </c>
      <c r="BM61" s="278">
        <v>6</v>
      </c>
      <c r="BN61" s="278"/>
      <c r="BO61" s="335">
        <f t="shared" si="16"/>
        <v>7</v>
      </c>
      <c r="BP61" s="275"/>
      <c r="BQ61" s="275">
        <f t="shared" si="7"/>
        <v>221</v>
      </c>
      <c r="BR61" s="281">
        <f t="shared" si="8"/>
        <v>8.19</v>
      </c>
      <c r="BS61" s="281">
        <f t="shared" si="9"/>
        <v>8.19</v>
      </c>
      <c r="BT61" s="448" t="str">
        <f t="shared" si="10"/>
        <v>Giái</v>
      </c>
    </row>
    <row r="62" spans="1:72" ht="15.75">
      <c r="A62" s="535">
        <v>48</v>
      </c>
      <c r="B62" s="523">
        <v>48</v>
      </c>
      <c r="C62" s="536" t="s">
        <v>101</v>
      </c>
      <c r="D62" s="537" t="s">
        <v>41</v>
      </c>
      <c r="E62" s="538"/>
      <c r="F62" s="546" t="s">
        <v>345</v>
      </c>
      <c r="G62" s="278">
        <v>7</v>
      </c>
      <c r="H62" s="278">
        <v>7</v>
      </c>
      <c r="I62" s="278">
        <v>8</v>
      </c>
      <c r="J62" s="278">
        <v>8</v>
      </c>
      <c r="K62" s="278"/>
      <c r="L62" s="335">
        <f t="shared" si="12"/>
        <v>8</v>
      </c>
      <c r="M62" s="347"/>
      <c r="N62" s="348">
        <v>8</v>
      </c>
      <c r="O62" s="348">
        <v>8</v>
      </c>
      <c r="P62" s="348">
        <v>8</v>
      </c>
      <c r="Q62" s="278">
        <v>8</v>
      </c>
      <c r="R62" s="278"/>
      <c r="S62" s="335">
        <f t="shared" si="5"/>
        <v>8</v>
      </c>
      <c r="T62" s="347"/>
      <c r="U62" s="278">
        <v>7</v>
      </c>
      <c r="V62" s="548">
        <v>7</v>
      </c>
      <c r="W62" s="348">
        <v>6</v>
      </c>
      <c r="X62" s="278">
        <v>8</v>
      </c>
      <c r="Y62" s="278"/>
      <c r="Z62" s="335">
        <f t="shared" si="13"/>
        <v>8</v>
      </c>
      <c r="AA62" s="347"/>
      <c r="AB62" s="347">
        <v>8</v>
      </c>
      <c r="AC62" s="347">
        <v>7</v>
      </c>
      <c r="AD62" s="347">
        <v>7</v>
      </c>
      <c r="AE62" s="347">
        <v>7</v>
      </c>
      <c r="AF62" s="347"/>
      <c r="AG62" s="335">
        <f t="shared" si="14"/>
        <v>7</v>
      </c>
      <c r="AH62" s="347"/>
      <c r="AI62" s="180"/>
      <c r="AJ62" s="235"/>
      <c r="AK62" s="523">
        <v>48</v>
      </c>
      <c r="AL62" s="524">
        <v>10</v>
      </c>
      <c r="AM62" s="347">
        <v>9</v>
      </c>
      <c r="AN62" s="278">
        <v>9</v>
      </c>
      <c r="AO62" s="348">
        <v>8</v>
      </c>
      <c r="AP62" s="278">
        <v>8</v>
      </c>
      <c r="AQ62" s="278"/>
      <c r="AR62" s="335">
        <f t="shared" si="15"/>
        <v>8</v>
      </c>
      <c r="AS62" s="347"/>
      <c r="AT62" s="278">
        <v>7</v>
      </c>
      <c r="AU62" s="278">
        <v>6</v>
      </c>
      <c r="AV62" s="348">
        <v>7</v>
      </c>
      <c r="AW62" s="348">
        <v>8</v>
      </c>
      <c r="AX62" s="278">
        <v>6</v>
      </c>
      <c r="AY62" s="278"/>
      <c r="AZ62" s="335">
        <f t="shared" si="11"/>
        <v>6</v>
      </c>
      <c r="BA62" s="347"/>
      <c r="BB62" s="278">
        <v>10</v>
      </c>
      <c r="BC62" s="278">
        <v>9</v>
      </c>
      <c r="BD62" s="278">
        <v>8</v>
      </c>
      <c r="BE62" s="278">
        <v>10</v>
      </c>
      <c r="BF62" s="278">
        <v>9</v>
      </c>
      <c r="BG62" s="278"/>
      <c r="BH62" s="335">
        <f t="shared" si="6"/>
        <v>9</v>
      </c>
      <c r="BI62" s="275"/>
      <c r="BJ62" s="278">
        <v>8</v>
      </c>
      <c r="BK62" s="348">
        <v>7</v>
      </c>
      <c r="BL62" s="348">
        <v>7</v>
      </c>
      <c r="BM62" s="278">
        <v>8</v>
      </c>
      <c r="BN62" s="278"/>
      <c r="BO62" s="335">
        <f t="shared" si="16"/>
        <v>8</v>
      </c>
      <c r="BP62" s="275"/>
      <c r="BQ62" s="275">
        <f t="shared" si="7"/>
        <v>209</v>
      </c>
      <c r="BR62" s="281">
        <f t="shared" si="8"/>
        <v>7.74</v>
      </c>
      <c r="BS62" s="281">
        <f t="shared" si="9"/>
        <v>7.74</v>
      </c>
      <c r="BT62" s="448" t="str">
        <f t="shared" si="10"/>
        <v>Kh¸</v>
      </c>
    </row>
    <row r="63" spans="1:72" ht="15.75">
      <c r="A63" s="535">
        <v>49</v>
      </c>
      <c r="B63" s="523">
        <v>49</v>
      </c>
      <c r="C63" s="536" t="s">
        <v>30</v>
      </c>
      <c r="D63" s="537" t="s">
        <v>102</v>
      </c>
      <c r="E63" s="538"/>
      <c r="F63" s="546" t="s">
        <v>346</v>
      </c>
      <c r="G63" s="278">
        <v>7</v>
      </c>
      <c r="H63" s="278">
        <v>7</v>
      </c>
      <c r="I63" s="278">
        <v>8</v>
      </c>
      <c r="J63" s="278">
        <v>6</v>
      </c>
      <c r="K63" s="278"/>
      <c r="L63" s="335">
        <f t="shared" si="12"/>
        <v>6</v>
      </c>
      <c r="M63" s="347"/>
      <c r="N63" s="348">
        <v>8</v>
      </c>
      <c r="O63" s="348">
        <v>8</v>
      </c>
      <c r="P63" s="348">
        <v>8</v>
      </c>
      <c r="Q63" s="278">
        <v>8</v>
      </c>
      <c r="R63" s="278"/>
      <c r="S63" s="335">
        <f t="shared" si="5"/>
        <v>8</v>
      </c>
      <c r="T63" s="347"/>
      <c r="U63" s="278">
        <v>6</v>
      </c>
      <c r="V63" s="278">
        <v>7</v>
      </c>
      <c r="W63" s="348">
        <v>6</v>
      </c>
      <c r="X63" s="278">
        <v>7</v>
      </c>
      <c r="Y63" s="278"/>
      <c r="Z63" s="335">
        <f t="shared" si="13"/>
        <v>7</v>
      </c>
      <c r="AA63" s="347"/>
      <c r="AB63" s="347">
        <v>7</v>
      </c>
      <c r="AC63" s="347">
        <v>8</v>
      </c>
      <c r="AD63" s="347">
        <v>7</v>
      </c>
      <c r="AE63" s="347">
        <v>7</v>
      </c>
      <c r="AF63" s="347"/>
      <c r="AG63" s="335">
        <f t="shared" si="14"/>
        <v>7</v>
      </c>
      <c r="AH63" s="347"/>
      <c r="AI63" s="180"/>
      <c r="AJ63" s="235"/>
      <c r="AK63" s="523">
        <v>49</v>
      </c>
      <c r="AL63" s="524">
        <v>9</v>
      </c>
      <c r="AM63" s="347">
        <v>9</v>
      </c>
      <c r="AN63" s="278">
        <v>9</v>
      </c>
      <c r="AO63" s="348">
        <v>8</v>
      </c>
      <c r="AP63" s="278">
        <v>9</v>
      </c>
      <c r="AQ63" s="278"/>
      <c r="AR63" s="335">
        <f t="shared" si="15"/>
        <v>9</v>
      </c>
      <c r="AS63" s="347"/>
      <c r="AT63" s="278">
        <v>7</v>
      </c>
      <c r="AU63" s="278">
        <v>7</v>
      </c>
      <c r="AV63" s="348">
        <v>7</v>
      </c>
      <c r="AW63" s="348">
        <v>7</v>
      </c>
      <c r="AX63" s="278">
        <v>5</v>
      </c>
      <c r="AY63" s="278"/>
      <c r="AZ63" s="335">
        <f t="shared" si="11"/>
        <v>6</v>
      </c>
      <c r="BA63" s="347"/>
      <c r="BB63" s="278">
        <v>10</v>
      </c>
      <c r="BC63" s="278">
        <v>10</v>
      </c>
      <c r="BD63" s="278">
        <v>10</v>
      </c>
      <c r="BE63" s="278">
        <v>8</v>
      </c>
      <c r="BF63" s="278">
        <v>10</v>
      </c>
      <c r="BG63" s="278"/>
      <c r="BH63" s="335">
        <f t="shared" si="6"/>
        <v>10</v>
      </c>
      <c r="BI63" s="275"/>
      <c r="BJ63" s="278">
        <v>7</v>
      </c>
      <c r="BK63" s="348">
        <v>8</v>
      </c>
      <c r="BL63" s="348">
        <v>7</v>
      </c>
      <c r="BM63" s="278">
        <v>6</v>
      </c>
      <c r="BN63" s="278"/>
      <c r="BO63" s="335">
        <f t="shared" si="16"/>
        <v>6</v>
      </c>
      <c r="BP63" s="275"/>
      <c r="BQ63" s="275">
        <f t="shared" si="7"/>
        <v>202</v>
      </c>
      <c r="BR63" s="281">
        <f t="shared" si="8"/>
        <v>7.48</v>
      </c>
      <c r="BS63" s="281">
        <f t="shared" si="9"/>
        <v>7.48</v>
      </c>
      <c r="BT63" s="448" t="str">
        <f t="shared" si="10"/>
        <v>Kh¸</v>
      </c>
    </row>
    <row r="64" spans="1:72" ht="15.75">
      <c r="A64" s="535">
        <v>50</v>
      </c>
      <c r="B64" s="523">
        <v>50</v>
      </c>
      <c r="C64" s="536" t="s">
        <v>11</v>
      </c>
      <c r="D64" s="537" t="s">
        <v>103</v>
      </c>
      <c r="E64" s="538"/>
      <c r="F64" s="546" t="s">
        <v>347</v>
      </c>
      <c r="G64" s="278">
        <v>7</v>
      </c>
      <c r="H64" s="278">
        <v>8</v>
      </c>
      <c r="I64" s="278">
        <v>9</v>
      </c>
      <c r="J64" s="278">
        <v>9</v>
      </c>
      <c r="K64" s="278"/>
      <c r="L64" s="335">
        <f t="shared" si="12"/>
        <v>9</v>
      </c>
      <c r="M64" s="347"/>
      <c r="N64" s="348">
        <v>8</v>
      </c>
      <c r="O64" s="348">
        <v>9</v>
      </c>
      <c r="P64" s="348">
        <v>8</v>
      </c>
      <c r="Q64" s="278">
        <v>9</v>
      </c>
      <c r="R64" s="278"/>
      <c r="S64" s="335">
        <f t="shared" si="5"/>
        <v>9</v>
      </c>
      <c r="T64" s="347"/>
      <c r="U64" s="278">
        <v>7</v>
      </c>
      <c r="V64" s="278">
        <v>8</v>
      </c>
      <c r="W64" s="348">
        <v>8</v>
      </c>
      <c r="X64" s="278">
        <v>9</v>
      </c>
      <c r="Y64" s="278"/>
      <c r="Z64" s="335">
        <f t="shared" si="13"/>
        <v>9</v>
      </c>
      <c r="AA64" s="347"/>
      <c r="AB64" s="347">
        <v>7</v>
      </c>
      <c r="AC64" s="347">
        <v>8</v>
      </c>
      <c r="AD64" s="347">
        <v>7</v>
      </c>
      <c r="AE64" s="347">
        <v>9</v>
      </c>
      <c r="AF64" s="347"/>
      <c r="AG64" s="335">
        <f t="shared" si="14"/>
        <v>9</v>
      </c>
      <c r="AH64" s="347"/>
      <c r="AI64" s="180"/>
      <c r="AJ64" s="235"/>
      <c r="AK64" s="523">
        <v>50</v>
      </c>
      <c r="AL64" s="524">
        <v>9</v>
      </c>
      <c r="AM64" s="347">
        <v>9</v>
      </c>
      <c r="AN64" s="278">
        <v>9</v>
      </c>
      <c r="AO64" s="348">
        <v>10</v>
      </c>
      <c r="AP64" s="278">
        <v>8</v>
      </c>
      <c r="AQ64" s="278"/>
      <c r="AR64" s="335">
        <f t="shared" si="15"/>
        <v>8</v>
      </c>
      <c r="AS64" s="347"/>
      <c r="AT64" s="278">
        <v>7</v>
      </c>
      <c r="AU64" s="278">
        <v>6</v>
      </c>
      <c r="AV64" s="348">
        <v>7</v>
      </c>
      <c r="AW64" s="348">
        <v>7</v>
      </c>
      <c r="AX64" s="278">
        <v>8</v>
      </c>
      <c r="AY64" s="278"/>
      <c r="AZ64" s="335">
        <f t="shared" si="11"/>
        <v>8</v>
      </c>
      <c r="BA64" s="347"/>
      <c r="BB64" s="278">
        <v>10</v>
      </c>
      <c r="BC64" s="278">
        <v>10</v>
      </c>
      <c r="BD64" s="278">
        <v>8</v>
      </c>
      <c r="BE64" s="278">
        <v>10</v>
      </c>
      <c r="BF64" s="278">
        <v>10</v>
      </c>
      <c r="BG64" s="278"/>
      <c r="BH64" s="335">
        <f t="shared" si="6"/>
        <v>10</v>
      </c>
      <c r="BI64" s="275"/>
      <c r="BJ64" s="278">
        <v>8</v>
      </c>
      <c r="BK64" s="348">
        <v>9</v>
      </c>
      <c r="BL64" s="348">
        <v>8</v>
      </c>
      <c r="BM64" s="278">
        <v>8</v>
      </c>
      <c r="BN64" s="278"/>
      <c r="BO64" s="335">
        <f t="shared" si="16"/>
        <v>8</v>
      </c>
      <c r="BP64" s="275"/>
      <c r="BQ64" s="275">
        <f t="shared" si="7"/>
        <v>236</v>
      </c>
      <c r="BR64" s="281">
        <f t="shared" si="8"/>
        <v>8.74</v>
      </c>
      <c r="BS64" s="281">
        <f t="shared" si="9"/>
        <v>8.74</v>
      </c>
      <c r="BT64" s="448" t="str">
        <f t="shared" si="10"/>
        <v>Giái</v>
      </c>
    </row>
    <row r="65" spans="1:72" ht="15.75">
      <c r="A65" s="535">
        <v>51</v>
      </c>
      <c r="B65" s="523">
        <v>51</v>
      </c>
      <c r="C65" s="536" t="s">
        <v>104</v>
      </c>
      <c r="D65" s="537" t="s">
        <v>43</v>
      </c>
      <c r="E65" s="538"/>
      <c r="F65" s="546" t="s">
        <v>348</v>
      </c>
      <c r="G65" s="278">
        <v>7</v>
      </c>
      <c r="H65" s="278">
        <v>8</v>
      </c>
      <c r="I65" s="278">
        <v>8</v>
      </c>
      <c r="J65" s="278">
        <v>8</v>
      </c>
      <c r="K65" s="278"/>
      <c r="L65" s="335">
        <f t="shared" si="12"/>
        <v>8</v>
      </c>
      <c r="M65" s="347"/>
      <c r="N65" s="348">
        <v>8</v>
      </c>
      <c r="O65" s="348">
        <v>8</v>
      </c>
      <c r="P65" s="348">
        <v>9</v>
      </c>
      <c r="Q65" s="278">
        <v>9</v>
      </c>
      <c r="R65" s="278"/>
      <c r="S65" s="335">
        <f t="shared" si="5"/>
        <v>9</v>
      </c>
      <c r="T65" s="347"/>
      <c r="U65" s="278">
        <v>7</v>
      </c>
      <c r="V65" s="278">
        <v>9</v>
      </c>
      <c r="W65" s="348">
        <v>8</v>
      </c>
      <c r="X65" s="278">
        <v>7</v>
      </c>
      <c r="Y65" s="278"/>
      <c r="Z65" s="335">
        <f t="shared" si="13"/>
        <v>7</v>
      </c>
      <c r="AA65" s="347"/>
      <c r="AB65" s="347">
        <v>7</v>
      </c>
      <c r="AC65" s="347">
        <v>8</v>
      </c>
      <c r="AD65" s="347">
        <v>7</v>
      </c>
      <c r="AE65" s="347">
        <v>8</v>
      </c>
      <c r="AF65" s="347"/>
      <c r="AG65" s="335">
        <f t="shared" si="14"/>
        <v>8</v>
      </c>
      <c r="AH65" s="347"/>
      <c r="AI65" s="180"/>
      <c r="AJ65" s="235"/>
      <c r="AK65" s="523">
        <v>51</v>
      </c>
      <c r="AL65" s="524">
        <v>9</v>
      </c>
      <c r="AM65" s="347">
        <v>9</v>
      </c>
      <c r="AN65" s="278">
        <v>9</v>
      </c>
      <c r="AO65" s="348">
        <v>9</v>
      </c>
      <c r="AP65" s="278">
        <v>9</v>
      </c>
      <c r="AQ65" s="278"/>
      <c r="AR65" s="335">
        <f t="shared" si="15"/>
        <v>9</v>
      </c>
      <c r="AS65" s="347"/>
      <c r="AT65" s="278">
        <v>7</v>
      </c>
      <c r="AU65" s="278">
        <v>7</v>
      </c>
      <c r="AV65" s="348">
        <v>7</v>
      </c>
      <c r="AW65" s="348">
        <v>7</v>
      </c>
      <c r="AX65" s="278">
        <v>7</v>
      </c>
      <c r="AY65" s="278"/>
      <c r="AZ65" s="335">
        <f t="shared" si="11"/>
        <v>7</v>
      </c>
      <c r="BA65" s="347"/>
      <c r="BB65" s="278">
        <v>10</v>
      </c>
      <c r="BC65" s="278">
        <v>10</v>
      </c>
      <c r="BD65" s="278">
        <v>8</v>
      </c>
      <c r="BE65" s="278">
        <v>10</v>
      </c>
      <c r="BF65" s="278">
        <v>9</v>
      </c>
      <c r="BG65" s="278"/>
      <c r="BH65" s="335">
        <f t="shared" si="6"/>
        <v>9</v>
      </c>
      <c r="BI65" s="275"/>
      <c r="BJ65" s="278">
        <v>7</v>
      </c>
      <c r="BK65" s="348">
        <v>9</v>
      </c>
      <c r="BL65" s="348">
        <v>7</v>
      </c>
      <c r="BM65" s="278">
        <v>7</v>
      </c>
      <c r="BN65" s="278"/>
      <c r="BO65" s="335">
        <f t="shared" si="16"/>
        <v>7</v>
      </c>
      <c r="BP65" s="275"/>
      <c r="BQ65" s="275">
        <f t="shared" si="7"/>
        <v>217</v>
      </c>
      <c r="BR65" s="281">
        <f t="shared" si="8"/>
        <v>8.04</v>
      </c>
      <c r="BS65" s="281">
        <f t="shared" si="9"/>
        <v>8.04</v>
      </c>
      <c r="BT65" s="448" t="str">
        <f t="shared" si="10"/>
        <v>Giái</v>
      </c>
    </row>
    <row r="66" spans="1:72" ht="15.75">
      <c r="A66" s="540">
        <v>52</v>
      </c>
      <c r="B66" s="526">
        <v>52</v>
      </c>
      <c r="C66" s="541" t="s">
        <v>13</v>
      </c>
      <c r="D66" s="549" t="s">
        <v>43</v>
      </c>
      <c r="E66" s="543"/>
      <c r="F66" s="550" t="s">
        <v>349</v>
      </c>
      <c r="G66" s="279">
        <v>7</v>
      </c>
      <c r="H66" s="279">
        <v>7</v>
      </c>
      <c r="I66" s="279">
        <v>8</v>
      </c>
      <c r="J66" s="279">
        <v>6</v>
      </c>
      <c r="K66" s="279"/>
      <c r="L66" s="336">
        <f t="shared" si="12"/>
        <v>6</v>
      </c>
      <c r="M66" s="528"/>
      <c r="N66" s="355">
        <v>8</v>
      </c>
      <c r="O66" s="355">
        <v>9</v>
      </c>
      <c r="P66" s="355">
        <v>8</v>
      </c>
      <c r="Q66" s="279">
        <v>9</v>
      </c>
      <c r="R66" s="279"/>
      <c r="S66" s="336">
        <f t="shared" si="5"/>
        <v>9</v>
      </c>
      <c r="T66" s="528"/>
      <c r="U66" s="279">
        <v>8</v>
      </c>
      <c r="V66" s="279">
        <v>9</v>
      </c>
      <c r="W66" s="355">
        <v>9</v>
      </c>
      <c r="X66" s="279">
        <v>9</v>
      </c>
      <c r="Y66" s="279"/>
      <c r="Z66" s="336">
        <f t="shared" si="13"/>
        <v>9</v>
      </c>
      <c r="AA66" s="528"/>
      <c r="AB66" s="528">
        <v>8</v>
      </c>
      <c r="AC66" s="528">
        <v>9</v>
      </c>
      <c r="AD66" s="528">
        <v>9</v>
      </c>
      <c r="AE66" s="528">
        <v>7</v>
      </c>
      <c r="AF66" s="528"/>
      <c r="AG66" s="336">
        <f t="shared" si="14"/>
        <v>8</v>
      </c>
      <c r="AH66" s="528"/>
      <c r="AI66" s="180"/>
      <c r="AJ66" s="235"/>
      <c r="AK66" s="526">
        <v>52</v>
      </c>
      <c r="AL66" s="527">
        <v>10</v>
      </c>
      <c r="AM66" s="528">
        <v>9</v>
      </c>
      <c r="AN66" s="279">
        <v>9</v>
      </c>
      <c r="AO66" s="355">
        <v>8</v>
      </c>
      <c r="AP66" s="279">
        <v>9</v>
      </c>
      <c r="AQ66" s="279"/>
      <c r="AR66" s="336">
        <f t="shared" si="15"/>
        <v>9</v>
      </c>
      <c r="AS66" s="528"/>
      <c r="AT66" s="279">
        <v>8</v>
      </c>
      <c r="AU66" s="279">
        <v>7</v>
      </c>
      <c r="AV66" s="355">
        <v>8</v>
      </c>
      <c r="AW66" s="355">
        <v>7</v>
      </c>
      <c r="AX66" s="279">
        <v>7</v>
      </c>
      <c r="AY66" s="279"/>
      <c r="AZ66" s="336">
        <f t="shared" si="11"/>
        <v>7</v>
      </c>
      <c r="BA66" s="528"/>
      <c r="BB66" s="279">
        <v>10</v>
      </c>
      <c r="BC66" s="279">
        <v>9</v>
      </c>
      <c r="BD66" s="279">
        <v>8</v>
      </c>
      <c r="BE66" s="279">
        <v>10</v>
      </c>
      <c r="BF66" s="279">
        <v>7</v>
      </c>
      <c r="BG66" s="279"/>
      <c r="BH66" s="336">
        <f t="shared" si="6"/>
        <v>8</v>
      </c>
      <c r="BI66" s="276"/>
      <c r="BJ66" s="279">
        <v>7</v>
      </c>
      <c r="BK66" s="355">
        <v>8</v>
      </c>
      <c r="BL66" s="355">
        <v>7</v>
      </c>
      <c r="BM66" s="279">
        <v>7</v>
      </c>
      <c r="BN66" s="279"/>
      <c r="BO66" s="336">
        <f t="shared" si="16"/>
        <v>7</v>
      </c>
      <c r="BP66" s="276"/>
      <c r="BQ66" s="276">
        <f t="shared" si="7"/>
        <v>213</v>
      </c>
      <c r="BR66" s="282">
        <f t="shared" si="8"/>
        <v>7.89</v>
      </c>
      <c r="BS66" s="282">
        <f t="shared" si="9"/>
        <v>7.89</v>
      </c>
      <c r="BT66" s="449" t="str">
        <f t="shared" si="10"/>
        <v>Kh¸</v>
      </c>
    </row>
    <row r="67" spans="3:10" ht="15">
      <c r="C67" s="27"/>
      <c r="D67" s="27"/>
      <c r="E67" s="27"/>
      <c r="F67" s="27"/>
      <c r="G67" s="27"/>
      <c r="H67" s="27"/>
      <c r="I67" s="27"/>
      <c r="J67" s="371"/>
    </row>
    <row r="68" spans="10:72" s="115" customFormat="1" ht="15">
      <c r="J68" s="551"/>
      <c r="AI68" s="552"/>
      <c r="AJ68" s="552"/>
      <c r="AZ68" s="115" t="s">
        <v>513</v>
      </c>
      <c r="BC68" s="115" t="s">
        <v>514</v>
      </c>
      <c r="BF68" s="378">
        <f>COUNTIF(BT7:BT66,"Giái")</f>
        <v>35</v>
      </c>
      <c r="BG68" s="675">
        <f>COUNTIF(BT7:BT66,"Giái")/52</f>
        <v>0.6730769230769231</v>
      </c>
      <c r="BH68" s="675"/>
      <c r="BJ68" s="115" t="s">
        <v>515</v>
      </c>
      <c r="BM68" s="378">
        <f>COUNTIF(BT7:BT66,"Kh¸")</f>
        <v>17</v>
      </c>
      <c r="BN68" s="675">
        <f>COUNTIF(BT7:BT66,"Kh¸")/52</f>
        <v>0.3269230769230769</v>
      </c>
      <c r="BO68" s="675"/>
      <c r="BQ68" s="115" t="s">
        <v>286</v>
      </c>
      <c r="BS68" s="378">
        <f>COUNTIF(BT7:BT66,"TBK")</f>
        <v>0</v>
      </c>
      <c r="BT68" s="554">
        <f>COUNTIF(BT7:BT66,"TBK")/52</f>
        <v>0</v>
      </c>
    </row>
    <row r="69" spans="10:36" s="115" customFormat="1" ht="15">
      <c r="J69" s="551"/>
      <c r="AI69" s="552"/>
      <c r="AJ69" s="552"/>
    </row>
    <row r="70" spans="10:67" s="115" customFormat="1" ht="15">
      <c r="J70" s="551"/>
      <c r="AI70" s="552"/>
      <c r="AJ70" s="552"/>
      <c r="BC70" s="115" t="s">
        <v>287</v>
      </c>
      <c r="BF70" s="378">
        <f>COUNTIF(BT7:BT66,"TB")</f>
        <v>0</v>
      </c>
      <c r="BH70" s="188">
        <f>COUNTIF(BT7:BT66,"TB")/52</f>
        <v>0</v>
      </c>
      <c r="BJ70" s="115" t="s">
        <v>516</v>
      </c>
      <c r="BM70" s="378">
        <f>COUNTIF(BT7:BT66,"YÕu")</f>
        <v>0</v>
      </c>
      <c r="BN70" s="675">
        <f>COUNTIF(BT7:BT66,"YÕu")/52</f>
        <v>0</v>
      </c>
      <c r="BO70" s="675"/>
    </row>
    <row r="71" spans="3:67" ht="15">
      <c r="C71" s="27"/>
      <c r="D71" s="27"/>
      <c r="E71" s="27"/>
      <c r="F71" s="27"/>
      <c r="G71" s="27"/>
      <c r="H71" s="27"/>
      <c r="I71" s="27"/>
      <c r="J71" s="371"/>
      <c r="BF71" s="79"/>
      <c r="BH71" s="519"/>
      <c r="BJ71" s="32"/>
      <c r="BM71" s="79"/>
      <c r="BN71" s="212"/>
      <c r="BO71" s="212"/>
    </row>
    <row r="72" spans="10:62" s="117" customFormat="1" ht="15.75">
      <c r="J72" s="511"/>
      <c r="AI72" s="553"/>
      <c r="AJ72" s="553"/>
      <c r="AY72" s="117" t="s">
        <v>270</v>
      </c>
      <c r="BJ72" s="117" t="s">
        <v>271</v>
      </c>
    </row>
    <row r="76" spans="35:62" s="117" customFormat="1" ht="15.75">
      <c r="AI76" s="553"/>
      <c r="AJ76" s="553"/>
      <c r="AY76" s="117" t="s">
        <v>402</v>
      </c>
      <c r="BJ76" s="117" t="s">
        <v>517</v>
      </c>
    </row>
    <row r="77" spans="35:73" ht="12.75">
      <c r="AI77" s="431">
        <v>3</v>
      </c>
      <c r="BU77" s="510">
        <v>4</v>
      </c>
    </row>
  </sheetData>
  <sheetProtection/>
  <mergeCells count="102">
    <mergeCell ref="BN70:BO70"/>
    <mergeCell ref="BN68:BO68"/>
    <mergeCell ref="BB44:BE44"/>
    <mergeCell ref="BF44:BG44"/>
    <mergeCell ref="BH44:BI44"/>
    <mergeCell ref="BJ44:BL44"/>
    <mergeCell ref="X44:Y44"/>
    <mergeCell ref="Z44:AA44"/>
    <mergeCell ref="AB44:AD44"/>
    <mergeCell ref="AE44:AF44"/>
    <mergeCell ref="AG44:AH44"/>
    <mergeCell ref="BG68:BH68"/>
    <mergeCell ref="BJ43:BP43"/>
    <mergeCell ref="BQ43:BQ45"/>
    <mergeCell ref="BR43:BS44"/>
    <mergeCell ref="BT43:BT45"/>
    <mergeCell ref="BM44:BN44"/>
    <mergeCell ref="BO44:BP44"/>
    <mergeCell ref="BB43:BI43"/>
    <mergeCell ref="AN44:AO44"/>
    <mergeCell ref="AP44:AQ44"/>
    <mergeCell ref="AR44:AS44"/>
    <mergeCell ref="AT44:AW44"/>
    <mergeCell ref="AX44:AY44"/>
    <mergeCell ref="AZ44:BA44"/>
    <mergeCell ref="N43:T43"/>
    <mergeCell ref="U43:AA43"/>
    <mergeCell ref="AB43:AH43"/>
    <mergeCell ref="AK43:AK45"/>
    <mergeCell ref="AL43:AS43"/>
    <mergeCell ref="AT43:BA43"/>
    <mergeCell ref="N44:P44"/>
    <mergeCell ref="Q44:R44"/>
    <mergeCell ref="S44:T44"/>
    <mergeCell ref="U44:W44"/>
    <mergeCell ref="A43:A45"/>
    <mergeCell ref="B43:B45"/>
    <mergeCell ref="C43:C45"/>
    <mergeCell ref="D43:D45"/>
    <mergeCell ref="F43:F45"/>
    <mergeCell ref="G43:M43"/>
    <mergeCell ref="G44:I44"/>
    <mergeCell ref="J44:K44"/>
    <mergeCell ref="L44:M44"/>
    <mergeCell ref="C1:G1"/>
    <mergeCell ref="J1:Y1"/>
    <mergeCell ref="C2:E2"/>
    <mergeCell ref="J2:Y2"/>
    <mergeCell ref="G3:M3"/>
    <mergeCell ref="N3:T3"/>
    <mergeCell ref="U3:AA3"/>
    <mergeCell ref="AB4:AH4"/>
    <mergeCell ref="AT3:BA3"/>
    <mergeCell ref="BB3:BI3"/>
    <mergeCell ref="BB4:BI4"/>
    <mergeCell ref="AT4:BA4"/>
    <mergeCell ref="BJ3:BP3"/>
    <mergeCell ref="AB3:AH3"/>
    <mergeCell ref="AN3:AS3"/>
    <mergeCell ref="AK4:AK6"/>
    <mergeCell ref="BJ4:BP4"/>
    <mergeCell ref="BR3:BS3"/>
    <mergeCell ref="A4:A6"/>
    <mergeCell ref="B4:B6"/>
    <mergeCell ref="C4:C6"/>
    <mergeCell ref="D4:D6"/>
    <mergeCell ref="G4:M4"/>
    <mergeCell ref="N4:T4"/>
    <mergeCell ref="U4:AA4"/>
    <mergeCell ref="Z5:AA5"/>
    <mergeCell ref="U5:W5"/>
    <mergeCell ref="X5:Y5"/>
    <mergeCell ref="BR4:BS5"/>
    <mergeCell ref="BB5:BE5"/>
    <mergeCell ref="BF5:BG5"/>
    <mergeCell ref="BH5:BI5"/>
    <mergeCell ref="BJ5:BL5"/>
    <mergeCell ref="BM5:BN5"/>
    <mergeCell ref="BO5:BP5"/>
    <mergeCell ref="BQ4:BQ6"/>
    <mergeCell ref="G5:I5"/>
    <mergeCell ref="J5:K5"/>
    <mergeCell ref="L5:M5"/>
    <mergeCell ref="N5:P5"/>
    <mergeCell ref="Q5:R5"/>
    <mergeCell ref="S5:T5"/>
    <mergeCell ref="AX5:AY5"/>
    <mergeCell ref="AN5:AO5"/>
    <mergeCell ref="AP5:AQ5"/>
    <mergeCell ref="AB5:AD5"/>
    <mergeCell ref="AE5:AF5"/>
    <mergeCell ref="AG5:AH5"/>
    <mergeCell ref="C40:G40"/>
    <mergeCell ref="J40:Y40"/>
    <mergeCell ref="C41:E41"/>
    <mergeCell ref="J41:Y41"/>
    <mergeCell ref="BT4:BT6"/>
    <mergeCell ref="F4:F6"/>
    <mergeCell ref="AL4:AS4"/>
    <mergeCell ref="AZ5:BA5"/>
    <mergeCell ref="AR5:AS5"/>
    <mergeCell ref="AT5:AW5"/>
  </mergeCells>
  <printOptions/>
  <pageMargins left="0.25" right="0.25" top="0.25" bottom="0.25" header="0.25" footer="0.2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</dc:creator>
  <cp:keywords/>
  <dc:description/>
  <cp:lastModifiedBy>Thanh Thuy</cp:lastModifiedBy>
  <cp:lastPrinted>2011-03-11T02:57:10Z</cp:lastPrinted>
  <dcterms:created xsi:type="dcterms:W3CDTF">2007-04-24T07:29:41Z</dcterms:created>
  <dcterms:modified xsi:type="dcterms:W3CDTF">2012-12-27T01:16:27Z</dcterms:modified>
  <cp:category/>
  <cp:version/>
  <cp:contentType/>
  <cp:contentStatus/>
</cp:coreProperties>
</file>